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hanlatka/Desktop/_ Uploads/Data Room/"/>
    </mc:Choice>
  </mc:AlternateContent>
  <xr:revisionPtr revIDLastSave="0" documentId="13_ncr:1_{04A83DB7-1B80-664E-92C0-AF3D8A2BC146}" xr6:coauthVersionLast="47" xr6:coauthVersionMax="47" xr10:uidLastSave="{00000000-0000-0000-0000-000000000000}"/>
  <bookViews>
    <workbookView xWindow="0" yWindow="760" windowWidth="34560" windowHeight="20720" xr2:uid="{00000000-000D-0000-FFFF-FFFF00000000}"/>
  </bookViews>
  <sheets>
    <sheet name="Profit and Loss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53" i="1" l="1"/>
  <c r="AH153" i="1"/>
  <c r="AE153" i="1"/>
  <c r="AB153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AG149" i="1"/>
  <c r="AG154" i="1" s="1"/>
  <c r="AB149" i="1"/>
  <c r="AM148" i="1"/>
  <c r="AK148" i="1"/>
  <c r="AJ148" i="1"/>
  <c r="AH148" i="1"/>
  <c r="AG148" i="1"/>
  <c r="AE148" i="1"/>
  <c r="AD148" i="1"/>
  <c r="AB148" i="1"/>
  <c r="AA148" i="1"/>
  <c r="AM147" i="1"/>
  <c r="AL147" i="1"/>
  <c r="AL149" i="1" s="1"/>
  <c r="AK147" i="1"/>
  <c r="AK149" i="1" s="1"/>
  <c r="AJ147" i="1"/>
  <c r="AJ149" i="1" s="1"/>
  <c r="AI147" i="1"/>
  <c r="AI149" i="1" s="1"/>
  <c r="AH147" i="1"/>
  <c r="AH149" i="1" s="1"/>
  <c r="AH154" i="1" s="1"/>
  <c r="AG147" i="1"/>
  <c r="AF147" i="1"/>
  <c r="AF149" i="1" s="1"/>
  <c r="AF154" i="1" s="1"/>
  <c r="AE147" i="1"/>
  <c r="AD147" i="1"/>
  <c r="AC147" i="1"/>
  <c r="AC149" i="1" s="1"/>
  <c r="AB147" i="1"/>
  <c r="AA147" i="1"/>
  <c r="AA149" i="1" s="1"/>
  <c r="Z147" i="1"/>
  <c r="Z149" i="1" s="1"/>
  <c r="AK146" i="1"/>
  <c r="AH146" i="1"/>
  <c r="AE146" i="1"/>
  <c r="AE149" i="1" s="1"/>
  <c r="AB146" i="1"/>
  <c r="AM145" i="1"/>
  <c r="AL145" i="1"/>
  <c r="AK145" i="1"/>
  <c r="AJ145" i="1"/>
  <c r="AJ154" i="1" s="1"/>
  <c r="AI145" i="1"/>
  <c r="AH145" i="1"/>
  <c r="AG145" i="1"/>
  <c r="AF145" i="1"/>
  <c r="AE145" i="1"/>
  <c r="AD145" i="1"/>
  <c r="AC145" i="1"/>
  <c r="AB145" i="1"/>
  <c r="AA145" i="1"/>
  <c r="Z145" i="1"/>
  <c r="Z154" i="1" s="1"/>
  <c r="AC143" i="1"/>
  <c r="AM142" i="1"/>
  <c r="AL142" i="1"/>
  <c r="AK142" i="1"/>
  <c r="AJ142" i="1"/>
  <c r="AI142" i="1"/>
  <c r="AH142" i="1"/>
  <c r="AG142" i="1"/>
  <c r="AF142" i="1"/>
  <c r="AF143" i="1" s="1"/>
  <c r="AE142" i="1"/>
  <c r="AD142" i="1"/>
  <c r="AC142" i="1"/>
  <c r="AB142" i="1"/>
  <c r="AA142" i="1"/>
  <c r="Z142" i="1"/>
  <c r="AK141" i="1"/>
  <c r="AK143" i="1" s="1"/>
  <c r="AJ141" i="1"/>
  <c r="AJ143" i="1" s="1"/>
  <c r="AF141" i="1"/>
  <c r="Z141" i="1"/>
  <c r="Z143" i="1" s="1"/>
  <c r="AM140" i="1"/>
  <c r="AJ140" i="1"/>
  <c r="AG140" i="1"/>
  <c r="AG141" i="1" s="1"/>
  <c r="AD140" i="1"/>
  <c r="AA140" i="1"/>
  <c r="AA141" i="1" s="1"/>
  <c r="AA143" i="1" s="1"/>
  <c r="AM139" i="1"/>
  <c r="AL139" i="1"/>
  <c r="AL141" i="1" s="1"/>
  <c r="AL143" i="1" s="1"/>
  <c r="AK139" i="1"/>
  <c r="AJ139" i="1"/>
  <c r="AI139" i="1"/>
  <c r="AI141" i="1" s="1"/>
  <c r="AI143" i="1" s="1"/>
  <c r="AH139" i="1"/>
  <c r="AH141" i="1" s="1"/>
  <c r="AH143" i="1" s="1"/>
  <c r="AG139" i="1"/>
  <c r="AF139" i="1"/>
  <c r="AE139" i="1"/>
  <c r="AE141" i="1" s="1"/>
  <c r="AE143" i="1" s="1"/>
  <c r="AD139" i="1"/>
  <c r="AD141" i="1" s="1"/>
  <c r="AD143" i="1" s="1"/>
  <c r="AC139" i="1"/>
  <c r="AC141" i="1" s="1"/>
  <c r="AB139" i="1"/>
  <c r="AB141" i="1" s="1"/>
  <c r="AB143" i="1" s="1"/>
  <c r="AA139" i="1"/>
  <c r="Z139" i="1"/>
  <c r="AM134" i="1"/>
  <c r="AJ134" i="1"/>
  <c r="AG134" i="1"/>
  <c r="AD134" i="1"/>
  <c r="AA134" i="1"/>
  <c r="AM132" i="1"/>
  <c r="AJ132" i="1"/>
  <c r="AG132" i="1"/>
  <c r="AD132" i="1"/>
  <c r="AA132" i="1"/>
  <c r="AM131" i="1"/>
  <c r="AK131" i="1"/>
  <c r="AJ131" i="1"/>
  <c r="AH131" i="1"/>
  <c r="AG131" i="1"/>
  <c r="AE131" i="1"/>
  <c r="AD131" i="1"/>
  <c r="AB131" i="1"/>
  <c r="AA131" i="1"/>
  <c r="AL130" i="1"/>
  <c r="AL133" i="1" s="1"/>
  <c r="AJ130" i="1"/>
  <c r="AI130" i="1"/>
  <c r="AI133" i="1" s="1"/>
  <c r="AH130" i="1"/>
  <c r="AH133" i="1" s="1"/>
  <c r="AG130" i="1"/>
  <c r="AG133" i="1" s="1"/>
  <c r="AF130" i="1"/>
  <c r="AF133" i="1" s="1"/>
  <c r="AC130" i="1"/>
  <c r="AC133" i="1" s="1"/>
  <c r="AB130" i="1"/>
  <c r="AB133" i="1" s="1"/>
  <c r="AA130" i="1"/>
  <c r="Z130" i="1"/>
  <c r="Z133" i="1" s="1"/>
  <c r="AM129" i="1"/>
  <c r="AM130" i="1" s="1"/>
  <c r="AM133" i="1" s="1"/>
  <c r="AK129" i="1"/>
  <c r="AK130" i="1" s="1"/>
  <c r="AK133" i="1" s="1"/>
  <c r="AJ129" i="1"/>
  <c r="AH129" i="1"/>
  <c r="AG129" i="1"/>
  <c r="AE129" i="1"/>
  <c r="AE130" i="1" s="1"/>
  <c r="AE133" i="1" s="1"/>
  <c r="AD129" i="1"/>
  <c r="AD130" i="1" s="1"/>
  <c r="AD133" i="1" s="1"/>
  <c r="AB129" i="1"/>
  <c r="AA129" i="1"/>
  <c r="AK126" i="1"/>
  <c r="AH126" i="1"/>
  <c r="AE126" i="1"/>
  <c r="AB126" i="1"/>
  <c r="AL125" i="1"/>
  <c r="AI125" i="1"/>
  <c r="AF125" i="1"/>
  <c r="AC125" i="1"/>
  <c r="Z125" i="1"/>
  <c r="AG124" i="1"/>
  <c r="AB124" i="1"/>
  <c r="AK123" i="1"/>
  <c r="AH123" i="1"/>
  <c r="AE123" i="1"/>
  <c r="AB123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AM120" i="1"/>
  <c r="AM124" i="1" s="1"/>
  <c r="AL120" i="1"/>
  <c r="AK120" i="1"/>
  <c r="AJ120" i="1"/>
  <c r="AJ124" i="1" s="1"/>
  <c r="AI120" i="1"/>
  <c r="AH120" i="1"/>
  <c r="AG120" i="1"/>
  <c r="AF120" i="1"/>
  <c r="AE120" i="1"/>
  <c r="AD120" i="1"/>
  <c r="AC120" i="1"/>
  <c r="AC124" i="1" s="1"/>
  <c r="AB120" i="1"/>
  <c r="AA120" i="1"/>
  <c r="Z120" i="1"/>
  <c r="Z124" i="1" s="1"/>
  <c r="AM119" i="1"/>
  <c r="AL119" i="1"/>
  <c r="AL124" i="1" s="1"/>
  <c r="AK119" i="1"/>
  <c r="AJ119" i="1"/>
  <c r="AI119" i="1"/>
  <c r="AH119" i="1"/>
  <c r="AG119" i="1"/>
  <c r="AF119" i="1"/>
  <c r="AF124" i="1" s="1"/>
  <c r="AE119" i="1"/>
  <c r="AD119" i="1"/>
  <c r="AD124" i="1" s="1"/>
  <c r="AC119" i="1"/>
  <c r="AB119" i="1"/>
  <c r="AA119" i="1"/>
  <c r="AA124" i="1" s="1"/>
  <c r="Z119" i="1"/>
  <c r="AK118" i="1"/>
  <c r="AK124" i="1" s="1"/>
  <c r="AH118" i="1"/>
  <c r="AH124" i="1" s="1"/>
  <c r="AE118" i="1"/>
  <c r="AE124" i="1" s="1"/>
  <c r="AB118" i="1"/>
  <c r="AL117" i="1"/>
  <c r="AM116" i="1"/>
  <c r="AL116" i="1"/>
  <c r="AJ116" i="1"/>
  <c r="AI116" i="1"/>
  <c r="AG116" i="1"/>
  <c r="AF116" i="1"/>
  <c r="AD116" i="1"/>
  <c r="AC116" i="1"/>
  <c r="AC117" i="1" s="1"/>
  <c r="AA116" i="1"/>
  <c r="Z116" i="1"/>
  <c r="AM115" i="1"/>
  <c r="AL115" i="1"/>
  <c r="AK115" i="1"/>
  <c r="AJ115" i="1"/>
  <c r="AI115" i="1"/>
  <c r="AI117" i="1" s="1"/>
  <c r="AH115" i="1"/>
  <c r="AG115" i="1"/>
  <c r="AF115" i="1"/>
  <c r="AE115" i="1"/>
  <c r="AD115" i="1"/>
  <c r="AC115" i="1"/>
  <c r="AB115" i="1"/>
  <c r="AA115" i="1"/>
  <c r="Z115" i="1"/>
  <c r="AM114" i="1"/>
  <c r="AL114" i="1"/>
  <c r="AK114" i="1"/>
  <c r="AJ114" i="1"/>
  <c r="AI114" i="1"/>
  <c r="AH114" i="1"/>
  <c r="AH117" i="1" s="1"/>
  <c r="AG114" i="1"/>
  <c r="AF114" i="1"/>
  <c r="AF117" i="1" s="1"/>
  <c r="AE114" i="1"/>
  <c r="AD114" i="1"/>
  <c r="AC114" i="1"/>
  <c r="AB114" i="1"/>
  <c r="AB117" i="1" s="1"/>
  <c r="AA114" i="1"/>
  <c r="Z114" i="1"/>
  <c r="AM113" i="1"/>
  <c r="AM117" i="1" s="1"/>
  <c r="AK113" i="1"/>
  <c r="AK117" i="1" s="1"/>
  <c r="AJ113" i="1"/>
  <c r="AJ117" i="1" s="1"/>
  <c r="AH113" i="1"/>
  <c r="AG113" i="1"/>
  <c r="AG117" i="1" s="1"/>
  <c r="AE113" i="1"/>
  <c r="AE117" i="1" s="1"/>
  <c r="AD113" i="1"/>
  <c r="AD117" i="1" s="1"/>
  <c r="AB113" i="1"/>
  <c r="AA113" i="1"/>
  <c r="AA117" i="1" s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AL110" i="1"/>
  <c r="AK110" i="1"/>
  <c r="AI110" i="1"/>
  <c r="AH110" i="1"/>
  <c r="AF110" i="1"/>
  <c r="AE110" i="1"/>
  <c r="AC110" i="1"/>
  <c r="AB110" i="1"/>
  <c r="Z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AL108" i="1"/>
  <c r="AI108" i="1"/>
  <c r="AF108" i="1"/>
  <c r="AC108" i="1"/>
  <c r="Z108" i="1"/>
  <c r="AI107" i="1"/>
  <c r="AK106" i="1"/>
  <c r="AH106" i="1"/>
  <c r="AH107" i="1" s="1"/>
  <c r="AE106" i="1"/>
  <c r="AE107" i="1" s="1"/>
  <c r="AB106" i="1"/>
  <c r="AM105" i="1"/>
  <c r="AL105" i="1"/>
  <c r="AJ105" i="1"/>
  <c r="AI105" i="1"/>
  <c r="AG105" i="1"/>
  <c r="AF105" i="1"/>
  <c r="AD105" i="1"/>
  <c r="AC105" i="1"/>
  <c r="AC107" i="1" s="1"/>
  <c r="AA105" i="1"/>
  <c r="Z105" i="1"/>
  <c r="AM104" i="1"/>
  <c r="AL104" i="1"/>
  <c r="AL107" i="1" s="1"/>
  <c r="AK104" i="1"/>
  <c r="AK107" i="1" s="1"/>
  <c r="AJ104" i="1"/>
  <c r="AI104" i="1"/>
  <c r="AH104" i="1"/>
  <c r="AG104" i="1"/>
  <c r="AF104" i="1"/>
  <c r="AF107" i="1" s="1"/>
  <c r="AE104" i="1"/>
  <c r="AD104" i="1"/>
  <c r="AD107" i="1" s="1"/>
  <c r="AC104" i="1"/>
  <c r="AB104" i="1"/>
  <c r="AB107" i="1" s="1"/>
  <c r="AA104" i="1"/>
  <c r="Z104" i="1"/>
  <c r="AM103" i="1"/>
  <c r="AM107" i="1" s="1"/>
  <c r="AJ103" i="1"/>
  <c r="AJ107" i="1" s="1"/>
  <c r="AG103" i="1"/>
  <c r="AG107" i="1" s="1"/>
  <c r="AD103" i="1"/>
  <c r="AA103" i="1"/>
  <c r="AA107" i="1" s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AM101" i="1"/>
  <c r="AL101" i="1"/>
  <c r="AH101" i="1"/>
  <c r="AG101" i="1"/>
  <c r="AB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AM99" i="1"/>
  <c r="AL99" i="1"/>
  <c r="AJ99" i="1"/>
  <c r="AI99" i="1"/>
  <c r="AI101" i="1" s="1"/>
  <c r="AG99" i="1"/>
  <c r="AF99" i="1"/>
  <c r="AD99" i="1"/>
  <c r="AC99" i="1"/>
  <c r="AC101" i="1" s="1"/>
  <c r="AA99" i="1"/>
  <c r="Z99" i="1"/>
  <c r="Z101" i="1" s="1"/>
  <c r="AM98" i="1"/>
  <c r="AL98" i="1"/>
  <c r="AK98" i="1"/>
  <c r="AK101" i="1" s="1"/>
  <c r="AJ98" i="1"/>
  <c r="AJ101" i="1" s="1"/>
  <c r="AI98" i="1"/>
  <c r="AH98" i="1"/>
  <c r="AG98" i="1"/>
  <c r="AF98" i="1"/>
  <c r="AF101" i="1" s="1"/>
  <c r="AE98" i="1"/>
  <c r="AE101" i="1" s="1"/>
  <c r="AD98" i="1"/>
  <c r="AD101" i="1" s="1"/>
  <c r="AC98" i="1"/>
  <c r="AB98" i="1"/>
  <c r="AA98" i="1"/>
  <c r="AA101" i="1" s="1"/>
  <c r="Z98" i="1"/>
  <c r="AK97" i="1"/>
  <c r="AJ97" i="1"/>
  <c r="AG97" i="1"/>
  <c r="AF97" i="1"/>
  <c r="AA97" i="1"/>
  <c r="Z97" i="1"/>
  <c r="AM96" i="1"/>
  <c r="AL96" i="1"/>
  <c r="AK96" i="1"/>
  <c r="AJ96" i="1"/>
  <c r="AI96" i="1"/>
  <c r="AH96" i="1"/>
  <c r="AG96" i="1"/>
  <c r="AF96" i="1"/>
  <c r="AE96" i="1"/>
  <c r="AE97" i="1" s="1"/>
  <c r="AD96" i="1"/>
  <c r="AD97" i="1" s="1"/>
  <c r="AC96" i="1"/>
  <c r="AB96" i="1"/>
  <c r="AA96" i="1"/>
  <c r="Z96" i="1"/>
  <c r="AM95" i="1"/>
  <c r="AM97" i="1" s="1"/>
  <c r="AL95" i="1"/>
  <c r="AL97" i="1" s="1"/>
  <c r="AK95" i="1"/>
  <c r="AJ95" i="1"/>
  <c r="AI95" i="1"/>
  <c r="AI97" i="1" s="1"/>
  <c r="AH95" i="1"/>
  <c r="AH97" i="1" s="1"/>
  <c r="AG95" i="1"/>
  <c r="AF95" i="1"/>
  <c r="AE95" i="1"/>
  <c r="AD95" i="1"/>
  <c r="AC95" i="1"/>
  <c r="AC97" i="1" s="1"/>
  <c r="AB95" i="1"/>
  <c r="AB97" i="1" s="1"/>
  <c r="AA95" i="1"/>
  <c r="Z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AJ92" i="1"/>
  <c r="AE92" i="1"/>
  <c r="AD92" i="1"/>
  <c r="AA92" i="1"/>
  <c r="Z92" i="1"/>
  <c r="AK91" i="1"/>
  <c r="AK92" i="1" s="1"/>
  <c r="AH91" i="1"/>
  <c r="AH92" i="1" s="1"/>
  <c r="AE91" i="1"/>
  <c r="AB91" i="1"/>
  <c r="AM90" i="1"/>
  <c r="AM92" i="1" s="1"/>
  <c r="AL90" i="1"/>
  <c r="AL92" i="1" s="1"/>
  <c r="AK90" i="1"/>
  <c r="AJ90" i="1"/>
  <c r="AI90" i="1"/>
  <c r="AI92" i="1" s="1"/>
  <c r="AH90" i="1"/>
  <c r="AG90" i="1"/>
  <c r="AG92" i="1" s="1"/>
  <c r="AF90" i="1"/>
  <c r="AF92" i="1" s="1"/>
  <c r="AE90" i="1"/>
  <c r="AD90" i="1"/>
  <c r="AC90" i="1"/>
  <c r="AC92" i="1" s="1"/>
  <c r="AB90" i="1"/>
  <c r="AB92" i="1" s="1"/>
  <c r="AA90" i="1"/>
  <c r="Z90" i="1"/>
  <c r="AL88" i="1"/>
  <c r="AK88" i="1"/>
  <c r="AJ88" i="1"/>
  <c r="AA88" i="1"/>
  <c r="Z88" i="1"/>
  <c r="AL87" i="1"/>
  <c r="AI87" i="1"/>
  <c r="AF87" i="1"/>
  <c r="AC87" i="1"/>
  <c r="Z87" i="1"/>
  <c r="AM86" i="1"/>
  <c r="AK86" i="1"/>
  <c r="AJ86" i="1"/>
  <c r="AH86" i="1"/>
  <c r="AG86" i="1"/>
  <c r="AE86" i="1"/>
  <c r="AD86" i="1"/>
  <c r="AB86" i="1"/>
  <c r="AA86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AM84" i="1"/>
  <c r="AL84" i="1"/>
  <c r="AK84" i="1"/>
  <c r="AJ84" i="1"/>
  <c r="AI84" i="1"/>
  <c r="AH84" i="1"/>
  <c r="AG84" i="1"/>
  <c r="AF84" i="1"/>
  <c r="AE84" i="1"/>
  <c r="AD84" i="1"/>
  <c r="AD88" i="1" s="1"/>
  <c r="AC84" i="1"/>
  <c r="AB84" i="1"/>
  <c r="AA84" i="1"/>
  <c r="Z84" i="1"/>
  <c r="AM83" i="1"/>
  <c r="AM88" i="1" s="1"/>
  <c r="AL83" i="1"/>
  <c r="AK83" i="1"/>
  <c r="AJ83" i="1"/>
  <c r="AI83" i="1"/>
  <c r="AH83" i="1"/>
  <c r="AG83" i="1"/>
  <c r="AG88" i="1" s="1"/>
  <c r="AF83" i="1"/>
  <c r="AF88" i="1" s="1"/>
  <c r="AE83" i="1"/>
  <c r="AD83" i="1"/>
  <c r="AC83" i="1"/>
  <c r="AC88" i="1" s="1"/>
  <c r="AB83" i="1"/>
  <c r="AB88" i="1" s="1"/>
  <c r="AA83" i="1"/>
  <c r="Z83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AM80" i="1"/>
  <c r="AK80" i="1"/>
  <c r="AJ80" i="1"/>
  <c r="AH80" i="1"/>
  <c r="AG80" i="1"/>
  <c r="AE80" i="1"/>
  <c r="AD80" i="1"/>
  <c r="AB80" i="1"/>
  <c r="AA80" i="1"/>
  <c r="AM79" i="1"/>
  <c r="AK79" i="1"/>
  <c r="AJ79" i="1"/>
  <c r="AH79" i="1"/>
  <c r="AG79" i="1"/>
  <c r="AE79" i="1"/>
  <c r="AD79" i="1"/>
  <c r="AB79" i="1"/>
  <c r="AA79" i="1"/>
  <c r="AM78" i="1"/>
  <c r="AI78" i="1"/>
  <c r="AH78" i="1"/>
  <c r="AF78" i="1"/>
  <c r="AC78" i="1"/>
  <c r="AM77" i="1"/>
  <c r="AL77" i="1"/>
  <c r="AL78" i="1" s="1"/>
  <c r="AK77" i="1"/>
  <c r="AK78" i="1" s="1"/>
  <c r="AJ77" i="1"/>
  <c r="AJ78" i="1" s="1"/>
  <c r="AI77" i="1"/>
  <c r="AH77" i="1"/>
  <c r="AG77" i="1"/>
  <c r="AG78" i="1" s="1"/>
  <c r="AF77" i="1"/>
  <c r="AE77" i="1"/>
  <c r="AE78" i="1" s="1"/>
  <c r="AD77" i="1"/>
  <c r="AD78" i="1" s="1"/>
  <c r="AC77" i="1"/>
  <c r="AB77" i="1"/>
  <c r="AB78" i="1" s="1"/>
  <c r="AA77" i="1"/>
  <c r="AA78" i="1" s="1"/>
  <c r="Z77" i="1"/>
  <c r="Z78" i="1" s="1"/>
  <c r="AK75" i="1"/>
  <c r="AE75" i="1"/>
  <c r="AA75" i="1"/>
  <c r="AM74" i="1"/>
  <c r="AL74" i="1"/>
  <c r="AK74" i="1"/>
  <c r="AJ74" i="1"/>
  <c r="AI74" i="1"/>
  <c r="AH74" i="1"/>
  <c r="AH75" i="1" s="1"/>
  <c r="AG74" i="1"/>
  <c r="AF74" i="1"/>
  <c r="AE74" i="1"/>
  <c r="AD74" i="1"/>
  <c r="AC74" i="1"/>
  <c r="AB74" i="1"/>
  <c r="AA74" i="1"/>
  <c r="Z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AM71" i="1"/>
  <c r="AL71" i="1"/>
  <c r="AJ71" i="1"/>
  <c r="AI71" i="1"/>
  <c r="AG71" i="1"/>
  <c r="AF71" i="1"/>
  <c r="AD71" i="1"/>
  <c r="AC71" i="1"/>
  <c r="AA71" i="1"/>
  <c r="Z71" i="1"/>
  <c r="AM70" i="1"/>
  <c r="AL70" i="1"/>
  <c r="AJ70" i="1"/>
  <c r="AI70" i="1"/>
  <c r="AG70" i="1"/>
  <c r="AF70" i="1"/>
  <c r="AD70" i="1"/>
  <c r="AC70" i="1"/>
  <c r="AA70" i="1"/>
  <c r="Z70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AM68" i="1"/>
  <c r="AL68" i="1"/>
  <c r="AK68" i="1"/>
  <c r="AJ68" i="1"/>
  <c r="AJ75" i="1" s="1"/>
  <c r="AI68" i="1"/>
  <c r="AH68" i="1"/>
  <c r="AG68" i="1"/>
  <c r="AG75" i="1" s="1"/>
  <c r="AF68" i="1"/>
  <c r="AF75" i="1" s="1"/>
  <c r="AE68" i="1"/>
  <c r="AD68" i="1"/>
  <c r="AC68" i="1"/>
  <c r="AB68" i="1"/>
  <c r="AA68" i="1"/>
  <c r="Z68" i="1"/>
  <c r="Z75" i="1" s="1"/>
  <c r="AM67" i="1"/>
  <c r="AM75" i="1" s="1"/>
  <c r="AJ67" i="1"/>
  <c r="AG67" i="1"/>
  <c r="AD67" i="1"/>
  <c r="AD75" i="1" s="1"/>
  <c r="AA67" i="1"/>
  <c r="AE66" i="1"/>
  <c r="AD66" i="1"/>
  <c r="AM65" i="1"/>
  <c r="AL65" i="1"/>
  <c r="AJ65" i="1"/>
  <c r="AI65" i="1"/>
  <c r="AG65" i="1"/>
  <c r="AF65" i="1"/>
  <c r="AD65" i="1"/>
  <c r="AC65" i="1"/>
  <c r="AA65" i="1"/>
  <c r="Z65" i="1"/>
  <c r="AM64" i="1"/>
  <c r="AL64" i="1"/>
  <c r="AK64" i="1"/>
  <c r="AK66" i="1" s="1"/>
  <c r="AJ64" i="1"/>
  <c r="AJ66" i="1" s="1"/>
  <c r="AI64" i="1"/>
  <c r="AI66" i="1" s="1"/>
  <c r="AH64" i="1"/>
  <c r="AG64" i="1"/>
  <c r="AF64" i="1"/>
  <c r="AE64" i="1"/>
  <c r="AD64" i="1"/>
  <c r="AC64" i="1"/>
  <c r="AB64" i="1"/>
  <c r="AA64" i="1"/>
  <c r="AA66" i="1" s="1"/>
  <c r="Z64" i="1"/>
  <c r="Z66" i="1" s="1"/>
  <c r="AM63" i="1"/>
  <c r="AM66" i="1" s="1"/>
  <c r="AL63" i="1"/>
  <c r="AL66" i="1" s="1"/>
  <c r="AK63" i="1"/>
  <c r="AJ63" i="1"/>
  <c r="AI63" i="1"/>
  <c r="AH63" i="1"/>
  <c r="AH66" i="1" s="1"/>
  <c r="AG63" i="1"/>
  <c r="AF63" i="1"/>
  <c r="AE63" i="1"/>
  <c r="AD63" i="1"/>
  <c r="AC63" i="1"/>
  <c r="AC66" i="1" s="1"/>
  <c r="AB63" i="1"/>
  <c r="AB66" i="1" s="1"/>
  <c r="AA63" i="1"/>
  <c r="Z63" i="1"/>
  <c r="AM61" i="1"/>
  <c r="AL61" i="1"/>
  <c r="AJ61" i="1"/>
  <c r="AI61" i="1"/>
  <c r="AG61" i="1"/>
  <c r="AF61" i="1"/>
  <c r="AD61" i="1"/>
  <c r="AC61" i="1"/>
  <c r="AA61" i="1"/>
  <c r="Z61" i="1"/>
  <c r="AM60" i="1"/>
  <c r="AK60" i="1"/>
  <c r="AJ60" i="1"/>
  <c r="AH60" i="1"/>
  <c r="AG60" i="1"/>
  <c r="AE60" i="1"/>
  <c r="AD60" i="1"/>
  <c r="AB60" i="1"/>
  <c r="AA60" i="1"/>
  <c r="AK59" i="1"/>
  <c r="AJ59" i="1"/>
  <c r="AE59" i="1"/>
  <c r="Z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AM57" i="1"/>
  <c r="AL57" i="1"/>
  <c r="AJ57" i="1"/>
  <c r="AI57" i="1"/>
  <c r="AG57" i="1"/>
  <c r="AF57" i="1"/>
  <c r="AD57" i="1"/>
  <c r="AC57" i="1"/>
  <c r="AA57" i="1"/>
  <c r="Z57" i="1"/>
  <c r="AM56" i="1"/>
  <c r="AL56" i="1"/>
  <c r="AL59" i="1" s="1"/>
  <c r="AK56" i="1"/>
  <c r="AJ56" i="1"/>
  <c r="AI56" i="1"/>
  <c r="AI59" i="1" s="1"/>
  <c r="AH56" i="1"/>
  <c r="AH59" i="1" s="1"/>
  <c r="AG56" i="1"/>
  <c r="AF56" i="1"/>
  <c r="AF59" i="1" s="1"/>
  <c r="AE56" i="1"/>
  <c r="AD56" i="1"/>
  <c r="AC56" i="1"/>
  <c r="AC59" i="1" s="1"/>
  <c r="AB56" i="1"/>
  <c r="AB59" i="1" s="1"/>
  <c r="AA56" i="1"/>
  <c r="Z56" i="1"/>
  <c r="AM55" i="1"/>
  <c r="AK55" i="1"/>
  <c r="AJ55" i="1"/>
  <c r="AH55" i="1"/>
  <c r="AG55" i="1"/>
  <c r="AG59" i="1" s="1"/>
  <c r="AE55" i="1"/>
  <c r="AD55" i="1"/>
  <c r="AD59" i="1" s="1"/>
  <c r="AB55" i="1"/>
  <c r="AA55" i="1"/>
  <c r="AA59" i="1" s="1"/>
  <c r="AM54" i="1"/>
  <c r="AK54" i="1"/>
  <c r="AJ54" i="1"/>
  <c r="AH54" i="1"/>
  <c r="AG54" i="1"/>
  <c r="AE54" i="1"/>
  <c r="AD54" i="1"/>
  <c r="AB54" i="1"/>
  <c r="AA54" i="1"/>
  <c r="AM53" i="1"/>
  <c r="AK53" i="1"/>
  <c r="AJ53" i="1"/>
  <c r="AH53" i="1"/>
  <c r="AG53" i="1"/>
  <c r="AE53" i="1"/>
  <c r="AD53" i="1"/>
  <c r="AB53" i="1"/>
  <c r="AA53" i="1"/>
  <c r="AL52" i="1"/>
  <c r="AK52" i="1"/>
  <c r="AJ52" i="1"/>
  <c r="AI52" i="1"/>
  <c r="AF52" i="1"/>
  <c r="AE52" i="1"/>
  <c r="AC52" i="1"/>
  <c r="AA52" i="1"/>
  <c r="Z52" i="1"/>
  <c r="AK51" i="1"/>
  <c r="AH51" i="1"/>
  <c r="AE51" i="1"/>
  <c r="AB51" i="1"/>
  <c r="AM50" i="1"/>
  <c r="AM52" i="1" s="1"/>
  <c r="AK50" i="1"/>
  <c r="AJ50" i="1"/>
  <c r="AH50" i="1"/>
  <c r="AG50" i="1"/>
  <c r="AG52" i="1" s="1"/>
  <c r="AE50" i="1"/>
  <c r="AD50" i="1"/>
  <c r="AD52" i="1" s="1"/>
  <c r="AB50" i="1"/>
  <c r="AA50" i="1"/>
  <c r="AK49" i="1"/>
  <c r="AH49" i="1"/>
  <c r="AH52" i="1" s="1"/>
  <c r="AE49" i="1"/>
  <c r="AB49" i="1"/>
  <c r="AB52" i="1" s="1"/>
  <c r="AM47" i="1"/>
  <c r="AJ47" i="1"/>
  <c r="AG47" i="1"/>
  <c r="AD47" i="1"/>
  <c r="AA47" i="1"/>
  <c r="AM46" i="1"/>
  <c r="AK46" i="1"/>
  <c r="AJ46" i="1"/>
  <c r="AH46" i="1"/>
  <c r="AG46" i="1"/>
  <c r="AE46" i="1"/>
  <c r="AD46" i="1"/>
  <c r="AB46" i="1"/>
  <c r="AA46" i="1"/>
  <c r="AL45" i="1"/>
  <c r="AJ45" i="1"/>
  <c r="AI45" i="1"/>
  <c r="AF45" i="1"/>
  <c r="AE45" i="1"/>
  <c r="AD45" i="1"/>
  <c r="AC45" i="1"/>
  <c r="AA45" i="1"/>
  <c r="Z45" i="1"/>
  <c r="AK44" i="1"/>
  <c r="AK45" i="1" s="1"/>
  <c r="AH44" i="1"/>
  <c r="AE44" i="1"/>
  <c r="AB44" i="1"/>
  <c r="AM43" i="1"/>
  <c r="AM45" i="1" s="1"/>
  <c r="AK43" i="1"/>
  <c r="AJ43" i="1"/>
  <c r="AH43" i="1"/>
  <c r="AH45" i="1" s="1"/>
  <c r="AG43" i="1"/>
  <c r="AG45" i="1" s="1"/>
  <c r="AE43" i="1"/>
  <c r="AD43" i="1"/>
  <c r="AB43" i="1"/>
  <c r="AB45" i="1" s="1"/>
  <c r="AA43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AM41" i="1"/>
  <c r="AK41" i="1"/>
  <c r="AJ41" i="1"/>
  <c r="AH41" i="1"/>
  <c r="AG41" i="1"/>
  <c r="AE41" i="1"/>
  <c r="AD41" i="1"/>
  <c r="AB41" i="1"/>
  <c r="AA41" i="1"/>
  <c r="AL40" i="1"/>
  <c r="AI40" i="1"/>
  <c r="AF40" i="1"/>
  <c r="AD40" i="1"/>
  <c r="AC40" i="1"/>
  <c r="Z40" i="1"/>
  <c r="AM39" i="1"/>
  <c r="AK39" i="1"/>
  <c r="AJ39" i="1"/>
  <c r="AH39" i="1"/>
  <c r="AG39" i="1"/>
  <c r="AE39" i="1"/>
  <c r="AD39" i="1"/>
  <c r="AB39" i="1"/>
  <c r="AA39" i="1"/>
  <c r="AM38" i="1"/>
  <c r="AM40" i="1" s="1"/>
  <c r="AK38" i="1"/>
  <c r="AJ38" i="1"/>
  <c r="AH38" i="1"/>
  <c r="AH40" i="1" s="1"/>
  <c r="AG38" i="1"/>
  <c r="AE38" i="1"/>
  <c r="AD38" i="1"/>
  <c r="AB38" i="1"/>
  <c r="AA38" i="1"/>
  <c r="AM37" i="1"/>
  <c r="AK37" i="1"/>
  <c r="AK40" i="1" s="1"/>
  <c r="AJ37" i="1"/>
  <c r="AH37" i="1"/>
  <c r="AG37" i="1"/>
  <c r="AE37" i="1"/>
  <c r="AE40" i="1" s="1"/>
  <c r="AD37" i="1"/>
  <c r="AB37" i="1"/>
  <c r="AB40" i="1" s="1"/>
  <c r="AA37" i="1"/>
  <c r="AA40" i="1" s="1"/>
  <c r="AM35" i="1"/>
  <c r="AK35" i="1"/>
  <c r="AJ35" i="1"/>
  <c r="AH35" i="1"/>
  <c r="AG35" i="1"/>
  <c r="AE35" i="1"/>
  <c r="AD35" i="1"/>
  <c r="AB35" i="1"/>
  <c r="AA35" i="1"/>
  <c r="AM34" i="1"/>
  <c r="AK34" i="1"/>
  <c r="AJ34" i="1"/>
  <c r="AH34" i="1"/>
  <c r="AG34" i="1"/>
  <c r="AE34" i="1"/>
  <c r="AD34" i="1"/>
  <c r="AB34" i="1"/>
  <c r="AA34" i="1"/>
  <c r="AM33" i="1"/>
  <c r="AJ33" i="1"/>
  <c r="AG33" i="1"/>
  <c r="AD33" i="1"/>
  <c r="AA33" i="1"/>
  <c r="AM32" i="1"/>
  <c r="AL32" i="1"/>
  <c r="AJ32" i="1"/>
  <c r="AI32" i="1"/>
  <c r="AG32" i="1"/>
  <c r="AF32" i="1"/>
  <c r="AD32" i="1"/>
  <c r="AC32" i="1"/>
  <c r="AA32" i="1"/>
  <c r="Z32" i="1"/>
  <c r="AL31" i="1"/>
  <c r="AK31" i="1"/>
  <c r="AI31" i="1"/>
  <c r="AF31" i="1"/>
  <c r="AC31" i="1"/>
  <c r="AB31" i="1"/>
  <c r="Z31" i="1"/>
  <c r="AM30" i="1"/>
  <c r="AK30" i="1"/>
  <c r="AJ30" i="1"/>
  <c r="AH30" i="1"/>
  <c r="AG30" i="1"/>
  <c r="AE30" i="1"/>
  <c r="AD30" i="1"/>
  <c r="AB30" i="1"/>
  <c r="AA30" i="1"/>
  <c r="AM29" i="1"/>
  <c r="AK29" i="1"/>
  <c r="AJ29" i="1"/>
  <c r="AJ31" i="1" s="1"/>
  <c r="AH29" i="1"/>
  <c r="AG29" i="1"/>
  <c r="AE29" i="1"/>
  <c r="AD29" i="1"/>
  <c r="AB29" i="1"/>
  <c r="AA29" i="1"/>
  <c r="AM28" i="1"/>
  <c r="AK28" i="1"/>
  <c r="AJ28" i="1"/>
  <c r="AH28" i="1"/>
  <c r="AH31" i="1" s="1"/>
  <c r="AG28" i="1"/>
  <c r="AG31" i="1" s="1"/>
  <c r="AE28" i="1"/>
  <c r="AE31" i="1" s="1"/>
  <c r="AD28" i="1"/>
  <c r="AD31" i="1" s="1"/>
  <c r="AB28" i="1"/>
  <c r="AA28" i="1"/>
  <c r="AA31" i="1" s="1"/>
  <c r="AM26" i="1"/>
  <c r="AK26" i="1"/>
  <c r="AJ26" i="1"/>
  <c r="AH26" i="1"/>
  <c r="AG26" i="1"/>
  <c r="AE26" i="1"/>
  <c r="AD26" i="1"/>
  <c r="AB26" i="1"/>
  <c r="AA26" i="1"/>
  <c r="AK25" i="1"/>
  <c r="AH25" i="1"/>
  <c r="AE25" i="1"/>
  <c r="AB25" i="1"/>
  <c r="AL24" i="1"/>
  <c r="AJ24" i="1"/>
  <c r="AI24" i="1"/>
  <c r="AH24" i="1"/>
  <c r="AG24" i="1"/>
  <c r="AF24" i="1"/>
  <c r="AC24" i="1"/>
  <c r="Z24" i="1"/>
  <c r="AM23" i="1"/>
  <c r="AK23" i="1"/>
  <c r="AJ23" i="1"/>
  <c r="AH23" i="1"/>
  <c r="AG23" i="1"/>
  <c r="AE23" i="1"/>
  <c r="AD23" i="1"/>
  <c r="AB23" i="1"/>
  <c r="AA23" i="1"/>
  <c r="AM22" i="1"/>
  <c r="AM24" i="1" s="1"/>
  <c r="AK22" i="1"/>
  <c r="AJ22" i="1"/>
  <c r="AH22" i="1"/>
  <c r="AG22" i="1"/>
  <c r="AE22" i="1"/>
  <c r="AD22" i="1"/>
  <c r="AB22" i="1"/>
  <c r="AA22" i="1"/>
  <c r="AA24" i="1" s="1"/>
  <c r="AK21" i="1"/>
  <c r="AK24" i="1" s="1"/>
  <c r="AH21" i="1"/>
  <c r="AE21" i="1"/>
  <c r="AB21" i="1"/>
  <c r="AB24" i="1" s="1"/>
  <c r="AF18" i="1"/>
  <c r="AE18" i="1"/>
  <c r="AK17" i="1"/>
  <c r="AK18" i="1" s="1"/>
  <c r="AH17" i="1"/>
  <c r="AH18" i="1" s="1"/>
  <c r="AE17" i="1"/>
  <c r="AB17" i="1"/>
  <c r="AM16" i="1"/>
  <c r="AK16" i="1"/>
  <c r="AJ16" i="1"/>
  <c r="AH16" i="1"/>
  <c r="AG16" i="1"/>
  <c r="AE16" i="1"/>
  <c r="AD16" i="1"/>
  <c r="AB16" i="1"/>
  <c r="AA16" i="1"/>
  <c r="AA18" i="1" s="1"/>
  <c r="AM15" i="1"/>
  <c r="AL15" i="1"/>
  <c r="AK15" i="1"/>
  <c r="AJ15" i="1"/>
  <c r="AI15" i="1"/>
  <c r="AH15" i="1"/>
  <c r="AG15" i="1"/>
  <c r="AF15" i="1"/>
  <c r="AE15" i="1"/>
  <c r="AD15" i="1"/>
  <c r="AD18" i="1" s="1"/>
  <c r="AC15" i="1"/>
  <c r="AB15" i="1"/>
  <c r="AA15" i="1"/>
  <c r="Z15" i="1"/>
  <c r="AM14" i="1"/>
  <c r="AL14" i="1"/>
  <c r="AK14" i="1"/>
  <c r="AJ14" i="1"/>
  <c r="AJ18" i="1" s="1"/>
  <c r="AI14" i="1"/>
  <c r="AI18" i="1" s="1"/>
  <c r="AH14" i="1"/>
  <c r="AG14" i="1"/>
  <c r="AG18" i="1" s="1"/>
  <c r="AF14" i="1"/>
  <c r="AE14" i="1"/>
  <c r="AD14" i="1"/>
  <c r="AC14" i="1"/>
  <c r="AB14" i="1"/>
  <c r="AA14" i="1"/>
  <c r="Z14" i="1"/>
  <c r="AL13" i="1"/>
  <c r="AL18" i="1" s="1"/>
  <c r="AI13" i="1"/>
  <c r="AF13" i="1"/>
  <c r="AC13" i="1"/>
  <c r="Z13" i="1"/>
  <c r="Z18" i="1" s="1"/>
  <c r="AK10" i="1"/>
  <c r="AH10" i="1"/>
  <c r="AE10" i="1"/>
  <c r="AB10" i="1"/>
  <c r="AM9" i="1"/>
  <c r="AJ9" i="1"/>
  <c r="AG9" i="1"/>
  <c r="AD9" i="1"/>
  <c r="AA9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AM4" i="1"/>
  <c r="AL4" i="1"/>
  <c r="AK4" i="1"/>
  <c r="AJ4" i="1"/>
  <c r="AI4" i="1"/>
  <c r="AH4" i="1"/>
  <c r="AG4" i="1"/>
  <c r="AF4" i="1"/>
  <c r="AE4" i="1"/>
  <c r="AE11" i="1" s="1"/>
  <c r="AE19" i="1" s="1"/>
  <c r="AD4" i="1"/>
  <c r="AD11" i="1" s="1"/>
  <c r="AC4" i="1"/>
  <c r="AB4" i="1"/>
  <c r="AA4" i="1"/>
  <c r="Z4" i="1"/>
  <c r="AM3" i="1"/>
  <c r="AL3" i="1"/>
  <c r="AL11" i="1" s="1"/>
  <c r="AL19" i="1" s="1"/>
  <c r="AK3" i="1"/>
  <c r="AJ3" i="1"/>
  <c r="AJ11" i="1" s="1"/>
  <c r="AJ19" i="1" s="1"/>
  <c r="AI3" i="1"/>
  <c r="AI11" i="1" s="1"/>
  <c r="AI19" i="1" s="1"/>
  <c r="AH3" i="1"/>
  <c r="AH11" i="1" s="1"/>
  <c r="AG3" i="1"/>
  <c r="AF3" i="1"/>
  <c r="AE3" i="1"/>
  <c r="AD3" i="1"/>
  <c r="AC3" i="1"/>
  <c r="AB3" i="1"/>
  <c r="AB11" i="1" s="1"/>
  <c r="AA3" i="1"/>
  <c r="Z3" i="1"/>
  <c r="Z11" i="1" s="1"/>
  <c r="Y153" i="1"/>
  <c r="V153" i="1"/>
  <c r="S153" i="1"/>
  <c r="P153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V149" i="1"/>
  <c r="V154" i="1" s="1"/>
  <c r="Y148" i="1"/>
  <c r="X148" i="1"/>
  <c r="V148" i="1"/>
  <c r="U148" i="1"/>
  <c r="S148" i="1"/>
  <c r="R148" i="1"/>
  <c r="P148" i="1"/>
  <c r="O148" i="1"/>
  <c r="Y147" i="1"/>
  <c r="X147" i="1"/>
  <c r="X149" i="1" s="1"/>
  <c r="X154" i="1" s="1"/>
  <c r="W147" i="1"/>
  <c r="W149" i="1" s="1"/>
  <c r="W154" i="1" s="1"/>
  <c r="V147" i="1"/>
  <c r="U147" i="1"/>
  <c r="U149" i="1" s="1"/>
  <c r="U154" i="1" s="1"/>
  <c r="T147" i="1"/>
  <c r="T149" i="1" s="1"/>
  <c r="T154" i="1" s="1"/>
  <c r="S147" i="1"/>
  <c r="S149" i="1" s="1"/>
  <c r="R147" i="1"/>
  <c r="R149" i="1" s="1"/>
  <c r="Q147" i="1"/>
  <c r="Q149" i="1" s="1"/>
  <c r="Q154" i="1" s="1"/>
  <c r="P147" i="1"/>
  <c r="P149" i="1" s="1"/>
  <c r="P154" i="1" s="1"/>
  <c r="O147" i="1"/>
  <c r="O149" i="1" s="1"/>
  <c r="O154" i="1" s="1"/>
  <c r="N147" i="1"/>
  <c r="N149" i="1" s="1"/>
  <c r="N154" i="1" s="1"/>
  <c r="Y146" i="1"/>
  <c r="Y149" i="1" s="1"/>
  <c r="Y154" i="1" s="1"/>
  <c r="V146" i="1"/>
  <c r="S146" i="1"/>
  <c r="P146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Y141" i="1"/>
  <c r="Y143" i="1" s="1"/>
  <c r="X141" i="1"/>
  <c r="X143" i="1" s="1"/>
  <c r="X155" i="1" s="1"/>
  <c r="S141" i="1"/>
  <c r="S143" i="1" s="1"/>
  <c r="R141" i="1"/>
  <c r="R143" i="1" s="1"/>
  <c r="Q141" i="1"/>
  <c r="Q143" i="1" s="1"/>
  <c r="P141" i="1"/>
  <c r="P143" i="1" s="1"/>
  <c r="P155" i="1" s="1"/>
  <c r="O141" i="1"/>
  <c r="O143" i="1" s="1"/>
  <c r="N141" i="1"/>
  <c r="N143" i="1" s="1"/>
  <c r="N155" i="1" s="1"/>
  <c r="X140" i="1"/>
  <c r="U140" i="1"/>
  <c r="R140" i="1"/>
  <c r="O140" i="1"/>
  <c r="Y139" i="1"/>
  <c r="X139" i="1"/>
  <c r="W139" i="1"/>
  <c r="W141" i="1" s="1"/>
  <c r="W143" i="1" s="1"/>
  <c r="W155" i="1" s="1"/>
  <c r="V139" i="1"/>
  <c r="V141" i="1" s="1"/>
  <c r="V143" i="1" s="1"/>
  <c r="V155" i="1" s="1"/>
  <c r="U139" i="1"/>
  <c r="U141" i="1" s="1"/>
  <c r="U143" i="1" s="1"/>
  <c r="U155" i="1" s="1"/>
  <c r="T139" i="1"/>
  <c r="T141" i="1" s="1"/>
  <c r="T143" i="1" s="1"/>
  <c r="T155" i="1" s="1"/>
  <c r="S139" i="1"/>
  <c r="R139" i="1"/>
  <c r="Q139" i="1"/>
  <c r="P139" i="1"/>
  <c r="O139" i="1"/>
  <c r="N139" i="1"/>
  <c r="X134" i="1"/>
  <c r="U134" i="1"/>
  <c r="R134" i="1"/>
  <c r="O134" i="1"/>
  <c r="W133" i="1"/>
  <c r="X132" i="1"/>
  <c r="U132" i="1"/>
  <c r="R132" i="1"/>
  <c r="O132" i="1"/>
  <c r="Y131" i="1"/>
  <c r="X131" i="1"/>
  <c r="V131" i="1"/>
  <c r="U131" i="1"/>
  <c r="S131" i="1"/>
  <c r="R131" i="1"/>
  <c r="P131" i="1"/>
  <c r="O131" i="1"/>
  <c r="Y130" i="1"/>
  <c r="Y133" i="1" s="1"/>
  <c r="X130" i="1"/>
  <c r="X133" i="1" s="1"/>
  <c r="W130" i="1"/>
  <c r="T130" i="1"/>
  <c r="T133" i="1" s="1"/>
  <c r="Q130" i="1"/>
  <c r="Q133" i="1" s="1"/>
  <c r="P130" i="1"/>
  <c r="P133" i="1" s="1"/>
  <c r="O130" i="1"/>
  <c r="O133" i="1" s="1"/>
  <c r="N130" i="1"/>
  <c r="N133" i="1" s="1"/>
  <c r="Y129" i="1"/>
  <c r="X129" i="1"/>
  <c r="V129" i="1"/>
  <c r="V130" i="1" s="1"/>
  <c r="V133" i="1" s="1"/>
  <c r="U129" i="1"/>
  <c r="U130" i="1" s="1"/>
  <c r="U133" i="1" s="1"/>
  <c r="S129" i="1"/>
  <c r="S130" i="1" s="1"/>
  <c r="S133" i="1" s="1"/>
  <c r="R129" i="1"/>
  <c r="R130" i="1" s="1"/>
  <c r="R133" i="1" s="1"/>
  <c r="P129" i="1"/>
  <c r="O129" i="1"/>
  <c r="Y126" i="1"/>
  <c r="V126" i="1"/>
  <c r="S126" i="1"/>
  <c r="P126" i="1"/>
  <c r="W125" i="1"/>
  <c r="T125" i="1"/>
  <c r="Q125" i="1"/>
  <c r="N125" i="1"/>
  <c r="Y123" i="1"/>
  <c r="V123" i="1"/>
  <c r="S123" i="1"/>
  <c r="P123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Y120" i="1"/>
  <c r="X120" i="1"/>
  <c r="W120" i="1"/>
  <c r="W124" i="1" s="1"/>
  <c r="V120" i="1"/>
  <c r="V124" i="1" s="1"/>
  <c r="U120" i="1"/>
  <c r="T120" i="1"/>
  <c r="S120" i="1"/>
  <c r="R120" i="1"/>
  <c r="Q120" i="1"/>
  <c r="P120" i="1"/>
  <c r="O120" i="1"/>
  <c r="N120" i="1"/>
  <c r="Y119" i="1"/>
  <c r="Y124" i="1" s="1"/>
  <c r="X119" i="1"/>
  <c r="X124" i="1" s="1"/>
  <c r="W119" i="1"/>
  <c r="V119" i="1"/>
  <c r="U119" i="1"/>
  <c r="U124" i="1" s="1"/>
  <c r="T119" i="1"/>
  <c r="T124" i="1" s="1"/>
  <c r="S119" i="1"/>
  <c r="R119" i="1"/>
  <c r="R124" i="1" s="1"/>
  <c r="Q119" i="1"/>
  <c r="Q124" i="1" s="1"/>
  <c r="P119" i="1"/>
  <c r="P124" i="1" s="1"/>
  <c r="O119" i="1"/>
  <c r="O124" i="1" s="1"/>
  <c r="N119" i="1"/>
  <c r="N124" i="1" s="1"/>
  <c r="Y118" i="1"/>
  <c r="V118" i="1"/>
  <c r="S118" i="1"/>
  <c r="S124" i="1" s="1"/>
  <c r="P118" i="1"/>
  <c r="X116" i="1"/>
  <c r="W116" i="1"/>
  <c r="U116" i="1"/>
  <c r="T116" i="1"/>
  <c r="R116" i="1"/>
  <c r="Q116" i="1"/>
  <c r="O116" i="1"/>
  <c r="N116" i="1"/>
  <c r="Y115" i="1"/>
  <c r="X115" i="1"/>
  <c r="W115" i="1"/>
  <c r="V115" i="1"/>
  <c r="U115" i="1"/>
  <c r="U117" i="1" s="1"/>
  <c r="T115" i="1"/>
  <c r="T117" i="1" s="1"/>
  <c r="S115" i="1"/>
  <c r="R115" i="1"/>
  <c r="Q115" i="1"/>
  <c r="P115" i="1"/>
  <c r="O115" i="1"/>
  <c r="N115" i="1"/>
  <c r="Y114" i="1"/>
  <c r="X114" i="1"/>
  <c r="W114" i="1"/>
  <c r="W117" i="1" s="1"/>
  <c r="V114" i="1"/>
  <c r="V117" i="1" s="1"/>
  <c r="U114" i="1"/>
  <c r="T114" i="1"/>
  <c r="S114" i="1"/>
  <c r="R114" i="1"/>
  <c r="Q114" i="1"/>
  <c r="Q117" i="1" s="1"/>
  <c r="P114" i="1"/>
  <c r="O114" i="1"/>
  <c r="N114" i="1"/>
  <c r="N117" i="1" s="1"/>
  <c r="Y113" i="1"/>
  <c r="Y117" i="1" s="1"/>
  <c r="X113" i="1"/>
  <c r="X117" i="1" s="1"/>
  <c r="V113" i="1"/>
  <c r="U113" i="1"/>
  <c r="S113" i="1"/>
  <c r="S117" i="1" s="1"/>
  <c r="R113" i="1"/>
  <c r="R117" i="1" s="1"/>
  <c r="P113" i="1"/>
  <c r="P117" i="1" s="1"/>
  <c r="O113" i="1"/>
  <c r="O117" i="1" s="1"/>
  <c r="Y112" i="1"/>
  <c r="X112" i="1"/>
  <c r="W112" i="1"/>
  <c r="V112" i="1"/>
  <c r="U112" i="1"/>
  <c r="T112" i="1"/>
  <c r="S112" i="1"/>
  <c r="R112" i="1"/>
  <c r="Q112" i="1"/>
  <c r="P112" i="1"/>
  <c r="O112" i="1"/>
  <c r="N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Y110" i="1"/>
  <c r="W110" i="1"/>
  <c r="V110" i="1"/>
  <c r="T110" i="1"/>
  <c r="S110" i="1"/>
  <c r="Q110" i="1"/>
  <c r="P110" i="1"/>
  <c r="N110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W108" i="1"/>
  <c r="T108" i="1"/>
  <c r="Q108" i="1"/>
  <c r="N108" i="1"/>
  <c r="W107" i="1"/>
  <c r="U107" i="1"/>
  <c r="T107" i="1"/>
  <c r="Y106" i="1"/>
  <c r="V106" i="1"/>
  <c r="V107" i="1" s="1"/>
  <c r="S106" i="1"/>
  <c r="P106" i="1"/>
  <c r="X105" i="1"/>
  <c r="W105" i="1"/>
  <c r="U105" i="1"/>
  <c r="T105" i="1"/>
  <c r="R105" i="1"/>
  <c r="Q105" i="1"/>
  <c r="O105" i="1"/>
  <c r="N105" i="1"/>
  <c r="Y104" i="1"/>
  <c r="Y107" i="1" s="1"/>
  <c r="X104" i="1"/>
  <c r="X107" i="1" s="1"/>
  <c r="W104" i="1"/>
  <c r="V104" i="1"/>
  <c r="U104" i="1"/>
  <c r="T104" i="1"/>
  <c r="S104" i="1"/>
  <c r="S107" i="1" s="1"/>
  <c r="R104" i="1"/>
  <c r="Q104" i="1"/>
  <c r="Q107" i="1" s="1"/>
  <c r="P104" i="1"/>
  <c r="P107" i="1" s="1"/>
  <c r="O104" i="1"/>
  <c r="O107" i="1" s="1"/>
  <c r="N104" i="1"/>
  <c r="N107" i="1" s="1"/>
  <c r="X103" i="1"/>
  <c r="U103" i="1"/>
  <c r="R103" i="1"/>
  <c r="R107" i="1" s="1"/>
  <c r="O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W101" i="1"/>
  <c r="V101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X99" i="1"/>
  <c r="W99" i="1"/>
  <c r="U99" i="1"/>
  <c r="T99" i="1"/>
  <c r="R99" i="1"/>
  <c r="Q99" i="1"/>
  <c r="O99" i="1"/>
  <c r="N99" i="1"/>
  <c r="Y98" i="1"/>
  <c r="Y101" i="1" s="1"/>
  <c r="X98" i="1"/>
  <c r="X101" i="1" s="1"/>
  <c r="W98" i="1"/>
  <c r="V98" i="1"/>
  <c r="U98" i="1"/>
  <c r="U101" i="1" s="1"/>
  <c r="T98" i="1"/>
  <c r="T101" i="1" s="1"/>
  <c r="S98" i="1"/>
  <c r="S101" i="1" s="1"/>
  <c r="R98" i="1"/>
  <c r="R101" i="1" s="1"/>
  <c r="Q98" i="1"/>
  <c r="Q101" i="1" s="1"/>
  <c r="P98" i="1"/>
  <c r="P101" i="1" s="1"/>
  <c r="O98" i="1"/>
  <c r="O101" i="1" s="1"/>
  <c r="N98" i="1"/>
  <c r="N101" i="1" s="1"/>
  <c r="Q97" i="1"/>
  <c r="P97" i="1"/>
  <c r="Y96" i="1"/>
  <c r="X96" i="1"/>
  <c r="W96" i="1"/>
  <c r="V96" i="1"/>
  <c r="U96" i="1"/>
  <c r="T96" i="1"/>
  <c r="S96" i="1"/>
  <c r="S97" i="1" s="1"/>
  <c r="R96" i="1"/>
  <c r="R97" i="1" s="1"/>
  <c r="Q96" i="1"/>
  <c r="P96" i="1"/>
  <c r="O96" i="1"/>
  <c r="N96" i="1"/>
  <c r="Y95" i="1"/>
  <c r="Y97" i="1" s="1"/>
  <c r="X95" i="1"/>
  <c r="X97" i="1" s="1"/>
  <c r="W95" i="1"/>
  <c r="W97" i="1" s="1"/>
  <c r="V95" i="1"/>
  <c r="V97" i="1" s="1"/>
  <c r="U95" i="1"/>
  <c r="U97" i="1" s="1"/>
  <c r="T95" i="1"/>
  <c r="T97" i="1" s="1"/>
  <c r="S95" i="1"/>
  <c r="R95" i="1"/>
  <c r="Q95" i="1"/>
  <c r="P95" i="1"/>
  <c r="O95" i="1"/>
  <c r="O97" i="1" s="1"/>
  <c r="N95" i="1"/>
  <c r="N97" i="1" s="1"/>
  <c r="Y94" i="1"/>
  <c r="X94" i="1"/>
  <c r="W94" i="1"/>
  <c r="V94" i="1"/>
  <c r="U94" i="1"/>
  <c r="T94" i="1"/>
  <c r="S94" i="1"/>
  <c r="R94" i="1"/>
  <c r="Q94" i="1"/>
  <c r="P94" i="1"/>
  <c r="O94" i="1"/>
  <c r="N94" i="1"/>
  <c r="Y93" i="1"/>
  <c r="X93" i="1"/>
  <c r="W93" i="1"/>
  <c r="V93" i="1"/>
  <c r="U93" i="1"/>
  <c r="T93" i="1"/>
  <c r="S93" i="1"/>
  <c r="R93" i="1"/>
  <c r="Q93" i="1"/>
  <c r="P93" i="1"/>
  <c r="O93" i="1"/>
  <c r="N93" i="1"/>
  <c r="U92" i="1"/>
  <c r="T92" i="1"/>
  <c r="S92" i="1"/>
  <c r="R92" i="1"/>
  <c r="Q92" i="1"/>
  <c r="P92" i="1"/>
  <c r="Y91" i="1"/>
  <c r="V91" i="1"/>
  <c r="S91" i="1"/>
  <c r="P91" i="1"/>
  <c r="Y90" i="1"/>
  <c r="Y92" i="1" s="1"/>
  <c r="X90" i="1"/>
  <c r="X92" i="1" s="1"/>
  <c r="W90" i="1"/>
  <c r="W92" i="1" s="1"/>
  <c r="V90" i="1"/>
  <c r="V92" i="1" s="1"/>
  <c r="U90" i="1"/>
  <c r="T90" i="1"/>
  <c r="S90" i="1"/>
  <c r="R90" i="1"/>
  <c r="Q90" i="1"/>
  <c r="P90" i="1"/>
  <c r="O90" i="1"/>
  <c r="O92" i="1" s="1"/>
  <c r="N90" i="1"/>
  <c r="N92" i="1" s="1"/>
  <c r="Y88" i="1"/>
  <c r="X88" i="1"/>
  <c r="Q88" i="1"/>
  <c r="P88" i="1"/>
  <c r="O88" i="1"/>
  <c r="N88" i="1"/>
  <c r="W87" i="1"/>
  <c r="T87" i="1"/>
  <c r="Q87" i="1"/>
  <c r="N87" i="1"/>
  <c r="Y86" i="1"/>
  <c r="X86" i="1"/>
  <c r="V86" i="1"/>
  <c r="U86" i="1"/>
  <c r="S86" i="1"/>
  <c r="R86" i="1"/>
  <c r="P86" i="1"/>
  <c r="O86" i="1"/>
  <c r="Y85" i="1"/>
  <c r="X85" i="1"/>
  <c r="W85" i="1"/>
  <c r="V85" i="1"/>
  <c r="U85" i="1"/>
  <c r="T85" i="1"/>
  <c r="S85" i="1"/>
  <c r="S88" i="1" s="1"/>
  <c r="R85" i="1"/>
  <c r="R88" i="1" s="1"/>
  <c r="Q85" i="1"/>
  <c r="P85" i="1"/>
  <c r="O85" i="1"/>
  <c r="N85" i="1"/>
  <c r="Y84" i="1"/>
  <c r="X84" i="1"/>
  <c r="W84" i="1"/>
  <c r="V84" i="1"/>
  <c r="U84" i="1"/>
  <c r="U88" i="1" s="1"/>
  <c r="T84" i="1"/>
  <c r="T88" i="1" s="1"/>
  <c r="S84" i="1"/>
  <c r="R84" i="1"/>
  <c r="Q84" i="1"/>
  <c r="P84" i="1"/>
  <c r="O84" i="1"/>
  <c r="N84" i="1"/>
  <c r="Y83" i="1"/>
  <c r="X83" i="1"/>
  <c r="W83" i="1"/>
  <c r="W88" i="1" s="1"/>
  <c r="V83" i="1"/>
  <c r="V88" i="1" s="1"/>
  <c r="U83" i="1"/>
  <c r="T83" i="1"/>
  <c r="S83" i="1"/>
  <c r="R83" i="1"/>
  <c r="Q83" i="1"/>
  <c r="P83" i="1"/>
  <c r="O83" i="1"/>
  <c r="N83" i="1"/>
  <c r="Y81" i="1"/>
  <c r="X81" i="1"/>
  <c r="W81" i="1"/>
  <c r="V81" i="1"/>
  <c r="U81" i="1"/>
  <c r="T81" i="1"/>
  <c r="S81" i="1"/>
  <c r="R81" i="1"/>
  <c r="Q81" i="1"/>
  <c r="P81" i="1"/>
  <c r="O81" i="1"/>
  <c r="N81" i="1"/>
  <c r="Y80" i="1"/>
  <c r="X80" i="1"/>
  <c r="V80" i="1"/>
  <c r="U80" i="1"/>
  <c r="S80" i="1"/>
  <c r="R80" i="1"/>
  <c r="P80" i="1"/>
  <c r="O80" i="1"/>
  <c r="Y79" i="1"/>
  <c r="X79" i="1"/>
  <c r="V79" i="1"/>
  <c r="U79" i="1"/>
  <c r="S79" i="1"/>
  <c r="R79" i="1"/>
  <c r="P79" i="1"/>
  <c r="O79" i="1"/>
  <c r="W78" i="1"/>
  <c r="V78" i="1"/>
  <c r="Y77" i="1"/>
  <c r="Y78" i="1" s="1"/>
  <c r="X77" i="1"/>
  <c r="X78" i="1" s="1"/>
  <c r="W77" i="1"/>
  <c r="V77" i="1"/>
  <c r="U77" i="1"/>
  <c r="U78" i="1" s="1"/>
  <c r="T77" i="1"/>
  <c r="T78" i="1" s="1"/>
  <c r="S77" i="1"/>
  <c r="S78" i="1" s="1"/>
  <c r="R77" i="1"/>
  <c r="R78" i="1" s="1"/>
  <c r="Q77" i="1"/>
  <c r="Q78" i="1" s="1"/>
  <c r="P77" i="1"/>
  <c r="P78" i="1" s="1"/>
  <c r="O77" i="1"/>
  <c r="O78" i="1" s="1"/>
  <c r="N77" i="1"/>
  <c r="N78" i="1" s="1"/>
  <c r="Q75" i="1"/>
  <c r="P75" i="1"/>
  <c r="Y74" i="1"/>
  <c r="X74" i="1"/>
  <c r="W74" i="1"/>
  <c r="V74" i="1"/>
  <c r="U74" i="1"/>
  <c r="T74" i="1"/>
  <c r="S74" i="1"/>
  <c r="S75" i="1" s="1"/>
  <c r="R74" i="1"/>
  <c r="R75" i="1" s="1"/>
  <c r="Q74" i="1"/>
  <c r="P74" i="1"/>
  <c r="O74" i="1"/>
  <c r="N74" i="1"/>
  <c r="Y73" i="1"/>
  <c r="X73" i="1"/>
  <c r="W73" i="1"/>
  <c r="V73" i="1"/>
  <c r="U73" i="1"/>
  <c r="T73" i="1"/>
  <c r="S73" i="1"/>
  <c r="R73" i="1"/>
  <c r="Q73" i="1"/>
  <c r="P73" i="1"/>
  <c r="O73" i="1"/>
  <c r="N73" i="1"/>
  <c r="Y72" i="1"/>
  <c r="X72" i="1"/>
  <c r="W72" i="1"/>
  <c r="V72" i="1"/>
  <c r="U72" i="1"/>
  <c r="T72" i="1"/>
  <c r="S72" i="1"/>
  <c r="R72" i="1"/>
  <c r="Q72" i="1"/>
  <c r="P72" i="1"/>
  <c r="O72" i="1"/>
  <c r="N72" i="1"/>
  <c r="X71" i="1"/>
  <c r="W71" i="1"/>
  <c r="U71" i="1"/>
  <c r="T71" i="1"/>
  <c r="R71" i="1"/>
  <c r="Q71" i="1"/>
  <c r="O71" i="1"/>
  <c r="N71" i="1"/>
  <c r="X70" i="1"/>
  <c r="W70" i="1"/>
  <c r="U70" i="1"/>
  <c r="T70" i="1"/>
  <c r="R70" i="1"/>
  <c r="Q70" i="1"/>
  <c r="O70" i="1"/>
  <c r="N70" i="1"/>
  <c r="Y69" i="1"/>
  <c r="X69" i="1"/>
  <c r="W69" i="1"/>
  <c r="V69" i="1"/>
  <c r="U69" i="1"/>
  <c r="T69" i="1"/>
  <c r="T75" i="1" s="1"/>
  <c r="S69" i="1"/>
  <c r="R69" i="1"/>
  <c r="Q69" i="1"/>
  <c r="P69" i="1"/>
  <c r="O69" i="1"/>
  <c r="N69" i="1"/>
  <c r="Y68" i="1"/>
  <c r="Y75" i="1" s="1"/>
  <c r="X68" i="1"/>
  <c r="W68" i="1"/>
  <c r="W75" i="1" s="1"/>
  <c r="V68" i="1"/>
  <c r="V75" i="1" s="1"/>
  <c r="U68" i="1"/>
  <c r="T68" i="1"/>
  <c r="S68" i="1"/>
  <c r="R68" i="1"/>
  <c r="Q68" i="1"/>
  <c r="P68" i="1"/>
  <c r="O68" i="1"/>
  <c r="N68" i="1"/>
  <c r="N75" i="1" s="1"/>
  <c r="X67" i="1"/>
  <c r="X75" i="1" s="1"/>
  <c r="U67" i="1"/>
  <c r="U75" i="1" s="1"/>
  <c r="R67" i="1"/>
  <c r="O67" i="1"/>
  <c r="O75" i="1" s="1"/>
  <c r="R66" i="1"/>
  <c r="X65" i="1"/>
  <c r="W65" i="1"/>
  <c r="U65" i="1"/>
  <c r="T65" i="1"/>
  <c r="R65" i="1"/>
  <c r="Q65" i="1"/>
  <c r="O65" i="1"/>
  <c r="N65" i="1"/>
  <c r="Y64" i="1"/>
  <c r="X64" i="1"/>
  <c r="W64" i="1"/>
  <c r="V64" i="1"/>
  <c r="U64" i="1"/>
  <c r="T64" i="1"/>
  <c r="S64" i="1"/>
  <c r="S66" i="1" s="1"/>
  <c r="R64" i="1"/>
  <c r="Q64" i="1"/>
  <c r="P64" i="1"/>
  <c r="O64" i="1"/>
  <c r="N64" i="1"/>
  <c r="Y63" i="1"/>
  <c r="Y66" i="1" s="1"/>
  <c r="X63" i="1"/>
  <c r="X66" i="1" s="1"/>
  <c r="W63" i="1"/>
  <c r="W66" i="1" s="1"/>
  <c r="V63" i="1"/>
  <c r="V66" i="1" s="1"/>
  <c r="U63" i="1"/>
  <c r="U66" i="1" s="1"/>
  <c r="T63" i="1"/>
  <c r="T66" i="1" s="1"/>
  <c r="S63" i="1"/>
  <c r="R63" i="1"/>
  <c r="Q63" i="1"/>
  <c r="Q66" i="1" s="1"/>
  <c r="P63" i="1"/>
  <c r="P66" i="1" s="1"/>
  <c r="O63" i="1"/>
  <c r="O66" i="1" s="1"/>
  <c r="N63" i="1"/>
  <c r="N66" i="1" s="1"/>
  <c r="X61" i="1"/>
  <c r="W61" i="1"/>
  <c r="U61" i="1"/>
  <c r="T61" i="1"/>
  <c r="R61" i="1"/>
  <c r="Q61" i="1"/>
  <c r="O61" i="1"/>
  <c r="N61" i="1"/>
  <c r="Y60" i="1"/>
  <c r="X60" i="1"/>
  <c r="V60" i="1"/>
  <c r="U60" i="1"/>
  <c r="S60" i="1"/>
  <c r="R60" i="1"/>
  <c r="P60" i="1"/>
  <c r="O60" i="1"/>
  <c r="S59" i="1"/>
  <c r="R59" i="1"/>
  <c r="Y58" i="1"/>
  <c r="X58" i="1"/>
  <c r="W58" i="1"/>
  <c r="V58" i="1"/>
  <c r="U58" i="1"/>
  <c r="T58" i="1"/>
  <c r="S58" i="1"/>
  <c r="R58" i="1"/>
  <c r="Q58" i="1"/>
  <c r="P58" i="1"/>
  <c r="O58" i="1"/>
  <c r="N58" i="1"/>
  <c r="X57" i="1"/>
  <c r="W57" i="1"/>
  <c r="U57" i="1"/>
  <c r="T57" i="1"/>
  <c r="R57" i="1"/>
  <c r="Q57" i="1"/>
  <c r="O57" i="1"/>
  <c r="N57" i="1"/>
  <c r="Y56" i="1"/>
  <c r="X56" i="1"/>
  <c r="W56" i="1"/>
  <c r="W59" i="1" s="1"/>
  <c r="V56" i="1"/>
  <c r="U56" i="1"/>
  <c r="T56" i="1"/>
  <c r="T59" i="1" s="1"/>
  <c r="S56" i="1"/>
  <c r="R56" i="1"/>
  <c r="Q56" i="1"/>
  <c r="Q59" i="1" s="1"/>
  <c r="P56" i="1"/>
  <c r="O56" i="1"/>
  <c r="N56" i="1"/>
  <c r="N59" i="1" s="1"/>
  <c r="Y55" i="1"/>
  <c r="Y59" i="1" s="1"/>
  <c r="X55" i="1"/>
  <c r="X59" i="1" s="1"/>
  <c r="V55" i="1"/>
  <c r="V59" i="1" s="1"/>
  <c r="U55" i="1"/>
  <c r="U59" i="1" s="1"/>
  <c r="S55" i="1"/>
  <c r="R55" i="1"/>
  <c r="P55" i="1"/>
  <c r="P59" i="1" s="1"/>
  <c r="O55" i="1"/>
  <c r="O59" i="1" s="1"/>
  <c r="Y54" i="1"/>
  <c r="X54" i="1"/>
  <c r="V54" i="1"/>
  <c r="U54" i="1"/>
  <c r="S54" i="1"/>
  <c r="R54" i="1"/>
  <c r="P54" i="1"/>
  <c r="O54" i="1"/>
  <c r="Y53" i="1"/>
  <c r="X53" i="1"/>
  <c r="V53" i="1"/>
  <c r="U53" i="1"/>
  <c r="S53" i="1"/>
  <c r="R53" i="1"/>
  <c r="P53" i="1"/>
  <c r="O53" i="1"/>
  <c r="W52" i="1"/>
  <c r="T52" i="1"/>
  <c r="R52" i="1"/>
  <c r="Q52" i="1"/>
  <c r="P52" i="1"/>
  <c r="N52" i="1"/>
  <c r="Y51" i="1"/>
  <c r="V51" i="1"/>
  <c r="S51" i="1"/>
  <c r="P51" i="1"/>
  <c r="Y50" i="1"/>
  <c r="X50" i="1"/>
  <c r="X52" i="1" s="1"/>
  <c r="V50" i="1"/>
  <c r="U50" i="1"/>
  <c r="U52" i="1" s="1"/>
  <c r="S50" i="1"/>
  <c r="R50" i="1"/>
  <c r="P50" i="1"/>
  <c r="O50" i="1"/>
  <c r="O52" i="1" s="1"/>
  <c r="Y49" i="1"/>
  <c r="Y52" i="1" s="1"/>
  <c r="V49" i="1"/>
  <c r="V52" i="1" s="1"/>
  <c r="S49" i="1"/>
  <c r="S52" i="1" s="1"/>
  <c r="P49" i="1"/>
  <c r="X47" i="1"/>
  <c r="U47" i="1"/>
  <c r="R47" i="1"/>
  <c r="O47" i="1"/>
  <c r="Y46" i="1"/>
  <c r="X46" i="1"/>
  <c r="V46" i="1"/>
  <c r="U46" i="1"/>
  <c r="S46" i="1"/>
  <c r="R46" i="1"/>
  <c r="P46" i="1"/>
  <c r="O46" i="1"/>
  <c r="W45" i="1"/>
  <c r="T45" i="1"/>
  <c r="S45" i="1"/>
  <c r="R45" i="1"/>
  <c r="Q45" i="1"/>
  <c r="P45" i="1"/>
  <c r="N45" i="1"/>
  <c r="Y44" i="1"/>
  <c r="V44" i="1"/>
  <c r="S44" i="1"/>
  <c r="P44" i="1"/>
  <c r="Y43" i="1"/>
  <c r="Y45" i="1" s="1"/>
  <c r="X43" i="1"/>
  <c r="X45" i="1" s="1"/>
  <c r="V43" i="1"/>
  <c r="V45" i="1" s="1"/>
  <c r="U43" i="1"/>
  <c r="U45" i="1" s="1"/>
  <c r="S43" i="1"/>
  <c r="R43" i="1"/>
  <c r="P43" i="1"/>
  <c r="O43" i="1"/>
  <c r="O45" i="1" s="1"/>
  <c r="Y42" i="1"/>
  <c r="X42" i="1"/>
  <c r="W42" i="1"/>
  <c r="V42" i="1"/>
  <c r="U42" i="1"/>
  <c r="T42" i="1"/>
  <c r="S42" i="1"/>
  <c r="R42" i="1"/>
  <c r="Q42" i="1"/>
  <c r="P42" i="1"/>
  <c r="O42" i="1"/>
  <c r="N42" i="1"/>
  <c r="Y41" i="1"/>
  <c r="X41" i="1"/>
  <c r="V41" i="1"/>
  <c r="U41" i="1"/>
  <c r="S41" i="1"/>
  <c r="R41" i="1"/>
  <c r="P41" i="1"/>
  <c r="O41" i="1"/>
  <c r="W40" i="1"/>
  <c r="T40" i="1"/>
  <c r="Q40" i="1"/>
  <c r="N40" i="1"/>
  <c r="Y39" i="1"/>
  <c r="X39" i="1"/>
  <c r="V39" i="1"/>
  <c r="V40" i="1" s="1"/>
  <c r="U39" i="1"/>
  <c r="U40" i="1" s="1"/>
  <c r="S39" i="1"/>
  <c r="R39" i="1"/>
  <c r="P39" i="1"/>
  <c r="O39" i="1"/>
  <c r="Y38" i="1"/>
  <c r="Y40" i="1" s="1"/>
  <c r="X38" i="1"/>
  <c r="X40" i="1" s="1"/>
  <c r="V38" i="1"/>
  <c r="U38" i="1"/>
  <c r="S38" i="1"/>
  <c r="R38" i="1"/>
  <c r="P38" i="1"/>
  <c r="O38" i="1"/>
  <c r="Y37" i="1"/>
  <c r="X37" i="1"/>
  <c r="V37" i="1"/>
  <c r="U37" i="1"/>
  <c r="S37" i="1"/>
  <c r="S40" i="1" s="1"/>
  <c r="R37" i="1"/>
  <c r="R40" i="1" s="1"/>
  <c r="P37" i="1"/>
  <c r="P40" i="1" s="1"/>
  <c r="O37" i="1"/>
  <c r="O40" i="1" s="1"/>
  <c r="Y35" i="1"/>
  <c r="X35" i="1"/>
  <c r="V35" i="1"/>
  <c r="U35" i="1"/>
  <c r="S35" i="1"/>
  <c r="R35" i="1"/>
  <c r="P35" i="1"/>
  <c r="O35" i="1"/>
  <c r="Y34" i="1"/>
  <c r="X34" i="1"/>
  <c r="V34" i="1"/>
  <c r="U34" i="1"/>
  <c r="S34" i="1"/>
  <c r="R34" i="1"/>
  <c r="P34" i="1"/>
  <c r="O34" i="1"/>
  <c r="X33" i="1"/>
  <c r="U33" i="1"/>
  <c r="R33" i="1"/>
  <c r="O33" i="1"/>
  <c r="X32" i="1"/>
  <c r="W32" i="1"/>
  <c r="U32" i="1"/>
  <c r="T32" i="1"/>
  <c r="R32" i="1"/>
  <c r="Q32" i="1"/>
  <c r="O32" i="1"/>
  <c r="N32" i="1"/>
  <c r="W31" i="1"/>
  <c r="T31" i="1"/>
  <c r="S31" i="1"/>
  <c r="Q31" i="1"/>
  <c r="P31" i="1"/>
  <c r="O31" i="1"/>
  <c r="N31" i="1"/>
  <c r="Y30" i="1"/>
  <c r="X30" i="1"/>
  <c r="V30" i="1"/>
  <c r="U30" i="1"/>
  <c r="S30" i="1"/>
  <c r="R30" i="1"/>
  <c r="R31" i="1" s="1"/>
  <c r="P30" i="1"/>
  <c r="O30" i="1"/>
  <c r="Y29" i="1"/>
  <c r="Y31" i="1" s="1"/>
  <c r="X29" i="1"/>
  <c r="X31" i="1" s="1"/>
  <c r="V29" i="1"/>
  <c r="U29" i="1"/>
  <c r="S29" i="1"/>
  <c r="R29" i="1"/>
  <c r="P29" i="1"/>
  <c r="O29" i="1"/>
  <c r="Y28" i="1"/>
  <c r="X28" i="1"/>
  <c r="V28" i="1"/>
  <c r="V31" i="1" s="1"/>
  <c r="U28" i="1"/>
  <c r="U31" i="1" s="1"/>
  <c r="S28" i="1"/>
  <c r="R28" i="1"/>
  <c r="P28" i="1"/>
  <c r="O28" i="1"/>
  <c r="Y26" i="1"/>
  <c r="X26" i="1"/>
  <c r="V26" i="1"/>
  <c r="U26" i="1"/>
  <c r="S26" i="1"/>
  <c r="R26" i="1"/>
  <c r="P26" i="1"/>
  <c r="O26" i="1"/>
  <c r="Y25" i="1"/>
  <c r="V25" i="1"/>
  <c r="S25" i="1"/>
  <c r="P25" i="1"/>
  <c r="W24" i="1"/>
  <c r="V24" i="1"/>
  <c r="T24" i="1"/>
  <c r="R24" i="1"/>
  <c r="Q24" i="1"/>
  <c r="O24" i="1"/>
  <c r="N24" i="1"/>
  <c r="Y23" i="1"/>
  <c r="X23" i="1"/>
  <c r="V23" i="1"/>
  <c r="U23" i="1"/>
  <c r="S23" i="1"/>
  <c r="R23" i="1"/>
  <c r="P23" i="1"/>
  <c r="O23" i="1"/>
  <c r="Y22" i="1"/>
  <c r="Y24" i="1" s="1"/>
  <c r="X22" i="1"/>
  <c r="X24" i="1" s="1"/>
  <c r="V22" i="1"/>
  <c r="U22" i="1"/>
  <c r="U24" i="1" s="1"/>
  <c r="S22" i="1"/>
  <c r="R22" i="1"/>
  <c r="P22" i="1"/>
  <c r="O22" i="1"/>
  <c r="Y21" i="1"/>
  <c r="V21" i="1"/>
  <c r="S21" i="1"/>
  <c r="S24" i="1" s="1"/>
  <c r="P21" i="1"/>
  <c r="P24" i="1" s="1"/>
  <c r="S18" i="1"/>
  <c r="R18" i="1"/>
  <c r="Q18" i="1"/>
  <c r="P18" i="1"/>
  <c r="Y17" i="1"/>
  <c r="V17" i="1"/>
  <c r="S17" i="1"/>
  <c r="P17" i="1"/>
  <c r="Y16" i="1"/>
  <c r="X16" i="1"/>
  <c r="V16" i="1"/>
  <c r="U16" i="1"/>
  <c r="S16" i="1"/>
  <c r="R16" i="1"/>
  <c r="P16" i="1"/>
  <c r="O16" i="1"/>
  <c r="Y15" i="1"/>
  <c r="X15" i="1"/>
  <c r="W15" i="1"/>
  <c r="V15" i="1"/>
  <c r="U15" i="1"/>
  <c r="U18" i="1" s="1"/>
  <c r="T15" i="1"/>
  <c r="S15" i="1"/>
  <c r="R15" i="1"/>
  <c r="Q15" i="1"/>
  <c r="P15" i="1"/>
  <c r="O15" i="1"/>
  <c r="N15" i="1"/>
  <c r="Y14" i="1"/>
  <c r="Y18" i="1" s="1"/>
  <c r="X14" i="1"/>
  <c r="X18" i="1" s="1"/>
  <c r="W14" i="1"/>
  <c r="V14" i="1"/>
  <c r="V18" i="1" s="1"/>
  <c r="U14" i="1"/>
  <c r="T14" i="1"/>
  <c r="S14" i="1"/>
  <c r="R14" i="1"/>
  <c r="Q14" i="1"/>
  <c r="P14" i="1"/>
  <c r="O14" i="1"/>
  <c r="O18" i="1" s="1"/>
  <c r="N14" i="1"/>
  <c r="W13" i="1"/>
  <c r="W18" i="1" s="1"/>
  <c r="T13" i="1"/>
  <c r="T18" i="1" s="1"/>
  <c r="Q13" i="1"/>
  <c r="N13" i="1"/>
  <c r="N18" i="1" s="1"/>
  <c r="Y10" i="1"/>
  <c r="V10" i="1"/>
  <c r="S10" i="1"/>
  <c r="P10" i="1"/>
  <c r="X9" i="1"/>
  <c r="U9" i="1"/>
  <c r="R9" i="1"/>
  <c r="O9" i="1"/>
  <c r="Y8" i="1"/>
  <c r="X8" i="1"/>
  <c r="W8" i="1"/>
  <c r="V8" i="1"/>
  <c r="U8" i="1"/>
  <c r="T8" i="1"/>
  <c r="S8" i="1"/>
  <c r="R8" i="1"/>
  <c r="Q8" i="1"/>
  <c r="P8" i="1"/>
  <c r="O8" i="1"/>
  <c r="N8" i="1"/>
  <c r="Y7" i="1"/>
  <c r="X7" i="1"/>
  <c r="W7" i="1"/>
  <c r="V7" i="1"/>
  <c r="U7" i="1"/>
  <c r="T7" i="1"/>
  <c r="S7" i="1"/>
  <c r="R7" i="1"/>
  <c r="Q7" i="1"/>
  <c r="P7" i="1"/>
  <c r="O7" i="1"/>
  <c r="N7" i="1"/>
  <c r="Y6" i="1"/>
  <c r="X6" i="1"/>
  <c r="W6" i="1"/>
  <c r="V6" i="1"/>
  <c r="U6" i="1"/>
  <c r="T6" i="1"/>
  <c r="S6" i="1"/>
  <c r="R6" i="1"/>
  <c r="Q6" i="1"/>
  <c r="P6" i="1"/>
  <c r="O6" i="1"/>
  <c r="N6" i="1"/>
  <c r="Y5" i="1"/>
  <c r="X5" i="1"/>
  <c r="W5" i="1"/>
  <c r="V5" i="1"/>
  <c r="U5" i="1"/>
  <c r="T5" i="1"/>
  <c r="S5" i="1"/>
  <c r="R5" i="1"/>
  <c r="Q5" i="1"/>
  <c r="P5" i="1"/>
  <c r="O5" i="1"/>
  <c r="N5" i="1"/>
  <c r="Y4" i="1"/>
  <c r="X4" i="1"/>
  <c r="W4" i="1"/>
  <c r="V4" i="1"/>
  <c r="U4" i="1"/>
  <c r="T4" i="1"/>
  <c r="S4" i="1"/>
  <c r="R4" i="1"/>
  <c r="Q4" i="1"/>
  <c r="P4" i="1"/>
  <c r="O4" i="1"/>
  <c r="N4" i="1"/>
  <c r="Y3" i="1"/>
  <c r="Y11" i="1" s="1"/>
  <c r="Y19" i="1" s="1"/>
  <c r="X3" i="1"/>
  <c r="X11" i="1" s="1"/>
  <c r="X19" i="1" s="1"/>
  <c r="W3" i="1"/>
  <c r="W11" i="1" s="1"/>
  <c r="W19" i="1" s="1"/>
  <c r="V3" i="1"/>
  <c r="V11" i="1" s="1"/>
  <c r="U3" i="1"/>
  <c r="U11" i="1" s="1"/>
  <c r="U19" i="1" s="1"/>
  <c r="T3" i="1"/>
  <c r="T11" i="1" s="1"/>
  <c r="T19" i="1" s="1"/>
  <c r="S3" i="1"/>
  <c r="S11" i="1" s="1"/>
  <c r="S19" i="1" s="1"/>
  <c r="R3" i="1"/>
  <c r="R11" i="1" s="1"/>
  <c r="R19" i="1" s="1"/>
  <c r="Q3" i="1"/>
  <c r="Q11" i="1" s="1"/>
  <c r="Q19" i="1" s="1"/>
  <c r="P3" i="1"/>
  <c r="P11" i="1" s="1"/>
  <c r="P19" i="1" s="1"/>
  <c r="O3" i="1"/>
  <c r="O11" i="1" s="1"/>
  <c r="O19" i="1" s="1"/>
  <c r="N3" i="1"/>
  <c r="N11" i="1" s="1"/>
  <c r="N19" i="1" s="1"/>
  <c r="M153" i="1"/>
  <c r="J153" i="1"/>
  <c r="M152" i="1"/>
  <c r="L152" i="1"/>
  <c r="K152" i="1"/>
  <c r="J152" i="1"/>
  <c r="I152" i="1"/>
  <c r="H152" i="1"/>
  <c r="M151" i="1"/>
  <c r="L151" i="1"/>
  <c r="K151" i="1"/>
  <c r="J151" i="1"/>
  <c r="I151" i="1"/>
  <c r="H151" i="1"/>
  <c r="M150" i="1"/>
  <c r="L150" i="1"/>
  <c r="K150" i="1"/>
  <c r="J150" i="1"/>
  <c r="I150" i="1"/>
  <c r="H150" i="1"/>
  <c r="M148" i="1"/>
  <c r="L148" i="1"/>
  <c r="J148" i="1"/>
  <c r="I148" i="1"/>
  <c r="M147" i="1"/>
  <c r="M149" i="1" s="1"/>
  <c r="L147" i="1"/>
  <c r="L149" i="1" s="1"/>
  <c r="K147" i="1"/>
  <c r="K149" i="1" s="1"/>
  <c r="J147" i="1"/>
  <c r="I147" i="1"/>
  <c r="I149" i="1" s="1"/>
  <c r="I154" i="1" s="1"/>
  <c r="H147" i="1"/>
  <c r="H149" i="1" s="1"/>
  <c r="H154" i="1" s="1"/>
  <c r="M146" i="1"/>
  <c r="J146" i="1"/>
  <c r="J149" i="1" s="1"/>
  <c r="M145" i="1"/>
  <c r="L145" i="1"/>
  <c r="K145" i="1"/>
  <c r="J145" i="1"/>
  <c r="I145" i="1"/>
  <c r="H145" i="1"/>
  <c r="M142" i="1"/>
  <c r="L142" i="1"/>
  <c r="K142" i="1"/>
  <c r="J142" i="1"/>
  <c r="I142" i="1"/>
  <c r="H142" i="1"/>
  <c r="M141" i="1"/>
  <c r="M143" i="1" s="1"/>
  <c r="L141" i="1"/>
  <c r="L143" i="1" s="1"/>
  <c r="K141" i="1"/>
  <c r="K143" i="1" s="1"/>
  <c r="J141" i="1"/>
  <c r="J143" i="1" s="1"/>
  <c r="I141" i="1"/>
  <c r="I143" i="1" s="1"/>
  <c r="H141" i="1"/>
  <c r="H143" i="1" s="1"/>
  <c r="H155" i="1" s="1"/>
  <c r="L140" i="1"/>
  <c r="I140" i="1"/>
  <c r="M139" i="1"/>
  <c r="L139" i="1"/>
  <c r="K139" i="1"/>
  <c r="J139" i="1"/>
  <c r="I139" i="1"/>
  <c r="H139" i="1"/>
  <c r="L134" i="1"/>
  <c r="I134" i="1"/>
  <c r="L132" i="1"/>
  <c r="I132" i="1"/>
  <c r="M131" i="1"/>
  <c r="L131" i="1"/>
  <c r="J131" i="1"/>
  <c r="I131" i="1"/>
  <c r="M130" i="1"/>
  <c r="M133" i="1" s="1"/>
  <c r="L130" i="1"/>
  <c r="L133" i="1" s="1"/>
  <c r="K130" i="1"/>
  <c r="K133" i="1" s="1"/>
  <c r="J130" i="1"/>
  <c r="J133" i="1" s="1"/>
  <c r="I130" i="1"/>
  <c r="I133" i="1" s="1"/>
  <c r="H130" i="1"/>
  <c r="H133" i="1" s="1"/>
  <c r="M129" i="1"/>
  <c r="L129" i="1"/>
  <c r="J129" i="1"/>
  <c r="I129" i="1"/>
  <c r="M126" i="1"/>
  <c r="J126" i="1"/>
  <c r="K125" i="1"/>
  <c r="H125" i="1"/>
  <c r="M123" i="1"/>
  <c r="J123" i="1"/>
  <c r="M122" i="1"/>
  <c r="L122" i="1"/>
  <c r="K122" i="1"/>
  <c r="J122" i="1"/>
  <c r="I122" i="1"/>
  <c r="H122" i="1"/>
  <c r="M121" i="1"/>
  <c r="L121" i="1"/>
  <c r="K121" i="1"/>
  <c r="J121" i="1"/>
  <c r="I121" i="1"/>
  <c r="H121" i="1"/>
  <c r="M120" i="1"/>
  <c r="M124" i="1" s="1"/>
  <c r="L120" i="1"/>
  <c r="L124" i="1" s="1"/>
  <c r="K120" i="1"/>
  <c r="J120" i="1"/>
  <c r="I120" i="1"/>
  <c r="H120" i="1"/>
  <c r="M119" i="1"/>
  <c r="L119" i="1"/>
  <c r="K119" i="1"/>
  <c r="K124" i="1" s="1"/>
  <c r="J119" i="1"/>
  <c r="I119" i="1"/>
  <c r="I124" i="1" s="1"/>
  <c r="H119" i="1"/>
  <c r="H124" i="1" s="1"/>
  <c r="M118" i="1"/>
  <c r="J118" i="1"/>
  <c r="J124" i="1" s="1"/>
  <c r="L116" i="1"/>
  <c r="K116" i="1"/>
  <c r="K117" i="1" s="1"/>
  <c r="I116" i="1"/>
  <c r="H116" i="1"/>
  <c r="M115" i="1"/>
  <c r="L115" i="1"/>
  <c r="K115" i="1"/>
  <c r="J115" i="1"/>
  <c r="I115" i="1"/>
  <c r="H115" i="1"/>
  <c r="H117" i="1" s="1"/>
  <c r="M114" i="1"/>
  <c r="L114" i="1"/>
  <c r="K114" i="1"/>
  <c r="J114" i="1"/>
  <c r="I114" i="1"/>
  <c r="H114" i="1"/>
  <c r="M113" i="1"/>
  <c r="M117" i="1" s="1"/>
  <c r="L113" i="1"/>
  <c r="L117" i="1" s="1"/>
  <c r="J113" i="1"/>
  <c r="J117" i="1" s="1"/>
  <c r="I113" i="1"/>
  <c r="I117" i="1" s="1"/>
  <c r="M112" i="1"/>
  <c r="L112" i="1"/>
  <c r="K112" i="1"/>
  <c r="J112" i="1"/>
  <c r="I112" i="1"/>
  <c r="H112" i="1"/>
  <c r="M111" i="1"/>
  <c r="L111" i="1"/>
  <c r="K111" i="1"/>
  <c r="J111" i="1"/>
  <c r="I111" i="1"/>
  <c r="H111" i="1"/>
  <c r="M110" i="1"/>
  <c r="K110" i="1"/>
  <c r="J110" i="1"/>
  <c r="H110" i="1"/>
  <c r="M109" i="1"/>
  <c r="L109" i="1"/>
  <c r="K109" i="1"/>
  <c r="J109" i="1"/>
  <c r="I109" i="1"/>
  <c r="H109" i="1"/>
  <c r="K108" i="1"/>
  <c r="H108" i="1"/>
  <c r="M106" i="1"/>
  <c r="J106" i="1"/>
  <c r="L105" i="1"/>
  <c r="K105" i="1"/>
  <c r="I105" i="1"/>
  <c r="H105" i="1"/>
  <c r="M104" i="1"/>
  <c r="M107" i="1" s="1"/>
  <c r="L104" i="1"/>
  <c r="L107" i="1" s="1"/>
  <c r="K104" i="1"/>
  <c r="K107" i="1" s="1"/>
  <c r="J104" i="1"/>
  <c r="J107" i="1" s="1"/>
  <c r="I104" i="1"/>
  <c r="I107" i="1" s="1"/>
  <c r="H104" i="1"/>
  <c r="H107" i="1" s="1"/>
  <c r="L103" i="1"/>
  <c r="I103" i="1"/>
  <c r="M102" i="1"/>
  <c r="L102" i="1"/>
  <c r="K102" i="1"/>
  <c r="J102" i="1"/>
  <c r="I102" i="1"/>
  <c r="H102" i="1"/>
  <c r="M101" i="1"/>
  <c r="L101" i="1"/>
  <c r="M100" i="1"/>
  <c r="L100" i="1"/>
  <c r="K100" i="1"/>
  <c r="J100" i="1"/>
  <c r="I100" i="1"/>
  <c r="H100" i="1"/>
  <c r="L99" i="1"/>
  <c r="K99" i="1"/>
  <c r="I99" i="1"/>
  <c r="H99" i="1"/>
  <c r="M98" i="1"/>
  <c r="L98" i="1"/>
  <c r="K98" i="1"/>
  <c r="K101" i="1" s="1"/>
  <c r="J98" i="1"/>
  <c r="J101" i="1" s="1"/>
  <c r="I98" i="1"/>
  <c r="I101" i="1" s="1"/>
  <c r="H98" i="1"/>
  <c r="H101" i="1" s="1"/>
  <c r="M96" i="1"/>
  <c r="L96" i="1"/>
  <c r="K96" i="1"/>
  <c r="J96" i="1"/>
  <c r="I96" i="1"/>
  <c r="H96" i="1"/>
  <c r="M95" i="1"/>
  <c r="M97" i="1" s="1"/>
  <c r="L95" i="1"/>
  <c r="L97" i="1" s="1"/>
  <c r="K95" i="1"/>
  <c r="K97" i="1" s="1"/>
  <c r="J95" i="1"/>
  <c r="J97" i="1" s="1"/>
  <c r="I95" i="1"/>
  <c r="I97" i="1" s="1"/>
  <c r="H95" i="1"/>
  <c r="H97" i="1" s="1"/>
  <c r="M94" i="1"/>
  <c r="L94" i="1"/>
  <c r="K94" i="1"/>
  <c r="J94" i="1"/>
  <c r="I94" i="1"/>
  <c r="H94" i="1"/>
  <c r="M93" i="1"/>
  <c r="L93" i="1"/>
  <c r="K93" i="1"/>
  <c r="J93" i="1"/>
  <c r="I93" i="1"/>
  <c r="H93" i="1"/>
  <c r="K92" i="1"/>
  <c r="I92" i="1"/>
  <c r="H92" i="1"/>
  <c r="M91" i="1"/>
  <c r="J91" i="1"/>
  <c r="J92" i="1" s="1"/>
  <c r="M90" i="1"/>
  <c r="M92" i="1" s="1"/>
  <c r="L90" i="1"/>
  <c r="L92" i="1" s="1"/>
  <c r="K90" i="1"/>
  <c r="J90" i="1"/>
  <c r="I90" i="1"/>
  <c r="H90" i="1"/>
  <c r="I88" i="1"/>
  <c r="H88" i="1"/>
  <c r="K87" i="1"/>
  <c r="H87" i="1"/>
  <c r="M86" i="1"/>
  <c r="L86" i="1"/>
  <c r="J86" i="1"/>
  <c r="I86" i="1"/>
  <c r="M85" i="1"/>
  <c r="L85" i="1"/>
  <c r="K85" i="1"/>
  <c r="K88" i="1" s="1"/>
  <c r="J85" i="1"/>
  <c r="J88" i="1" s="1"/>
  <c r="I85" i="1"/>
  <c r="H85" i="1"/>
  <c r="M84" i="1"/>
  <c r="L84" i="1"/>
  <c r="K84" i="1"/>
  <c r="J84" i="1"/>
  <c r="I84" i="1"/>
  <c r="H84" i="1"/>
  <c r="M83" i="1"/>
  <c r="M88" i="1" s="1"/>
  <c r="L83" i="1"/>
  <c r="L88" i="1" s="1"/>
  <c r="K83" i="1"/>
  <c r="J83" i="1"/>
  <c r="I83" i="1"/>
  <c r="H83" i="1"/>
  <c r="M81" i="1"/>
  <c r="L81" i="1"/>
  <c r="K81" i="1"/>
  <c r="J81" i="1"/>
  <c r="I81" i="1"/>
  <c r="H81" i="1"/>
  <c r="M80" i="1"/>
  <c r="L80" i="1"/>
  <c r="J80" i="1"/>
  <c r="I80" i="1"/>
  <c r="M79" i="1"/>
  <c r="L79" i="1"/>
  <c r="J79" i="1"/>
  <c r="I79" i="1"/>
  <c r="M78" i="1"/>
  <c r="L78" i="1"/>
  <c r="M77" i="1"/>
  <c r="L77" i="1"/>
  <c r="K77" i="1"/>
  <c r="K78" i="1" s="1"/>
  <c r="J77" i="1"/>
  <c r="J78" i="1" s="1"/>
  <c r="I77" i="1"/>
  <c r="I78" i="1" s="1"/>
  <c r="H77" i="1"/>
  <c r="H78" i="1" s="1"/>
  <c r="M74" i="1"/>
  <c r="L74" i="1"/>
  <c r="K74" i="1"/>
  <c r="J74" i="1"/>
  <c r="I74" i="1"/>
  <c r="H74" i="1"/>
  <c r="M73" i="1"/>
  <c r="L73" i="1"/>
  <c r="K73" i="1"/>
  <c r="J73" i="1"/>
  <c r="I73" i="1"/>
  <c r="H73" i="1"/>
  <c r="M72" i="1"/>
  <c r="L72" i="1"/>
  <c r="K72" i="1"/>
  <c r="J72" i="1"/>
  <c r="I72" i="1"/>
  <c r="H72" i="1"/>
  <c r="L71" i="1"/>
  <c r="K71" i="1"/>
  <c r="I71" i="1"/>
  <c r="H71" i="1"/>
  <c r="L70" i="1"/>
  <c r="K70" i="1"/>
  <c r="I70" i="1"/>
  <c r="H70" i="1"/>
  <c r="M69" i="1"/>
  <c r="L69" i="1"/>
  <c r="K69" i="1"/>
  <c r="K75" i="1" s="1"/>
  <c r="J69" i="1"/>
  <c r="J75" i="1" s="1"/>
  <c r="I69" i="1"/>
  <c r="H69" i="1"/>
  <c r="H75" i="1" s="1"/>
  <c r="M68" i="1"/>
  <c r="M75" i="1" s="1"/>
  <c r="L68" i="1"/>
  <c r="K68" i="1"/>
  <c r="J68" i="1"/>
  <c r="I68" i="1"/>
  <c r="H68" i="1"/>
  <c r="L67" i="1"/>
  <c r="L75" i="1" s="1"/>
  <c r="I67" i="1"/>
  <c r="I75" i="1" s="1"/>
  <c r="M66" i="1"/>
  <c r="L65" i="1"/>
  <c r="K65" i="1"/>
  <c r="I65" i="1"/>
  <c r="H65" i="1"/>
  <c r="M64" i="1"/>
  <c r="L64" i="1"/>
  <c r="L66" i="1" s="1"/>
  <c r="K64" i="1"/>
  <c r="K66" i="1" s="1"/>
  <c r="J64" i="1"/>
  <c r="J66" i="1" s="1"/>
  <c r="I64" i="1"/>
  <c r="H64" i="1"/>
  <c r="M63" i="1"/>
  <c r="L63" i="1"/>
  <c r="K63" i="1"/>
  <c r="J63" i="1"/>
  <c r="I63" i="1"/>
  <c r="I66" i="1" s="1"/>
  <c r="H63" i="1"/>
  <c r="H66" i="1" s="1"/>
  <c r="L61" i="1"/>
  <c r="K61" i="1"/>
  <c r="I61" i="1"/>
  <c r="H61" i="1"/>
  <c r="M60" i="1"/>
  <c r="L60" i="1"/>
  <c r="J60" i="1"/>
  <c r="I60" i="1"/>
  <c r="J59" i="1"/>
  <c r="M58" i="1"/>
  <c r="L58" i="1"/>
  <c r="K58" i="1"/>
  <c r="J58" i="1"/>
  <c r="I58" i="1"/>
  <c r="H58" i="1"/>
  <c r="L57" i="1"/>
  <c r="K57" i="1"/>
  <c r="K59" i="1" s="1"/>
  <c r="I57" i="1"/>
  <c r="H57" i="1"/>
  <c r="M56" i="1"/>
  <c r="L56" i="1"/>
  <c r="K56" i="1"/>
  <c r="J56" i="1"/>
  <c r="I56" i="1"/>
  <c r="H56" i="1"/>
  <c r="H59" i="1" s="1"/>
  <c r="M55" i="1"/>
  <c r="M59" i="1" s="1"/>
  <c r="L55" i="1"/>
  <c r="L59" i="1" s="1"/>
  <c r="J55" i="1"/>
  <c r="I55" i="1"/>
  <c r="I59" i="1" s="1"/>
  <c r="M54" i="1"/>
  <c r="L54" i="1"/>
  <c r="J54" i="1"/>
  <c r="I54" i="1"/>
  <c r="M53" i="1"/>
  <c r="L53" i="1"/>
  <c r="J53" i="1"/>
  <c r="I53" i="1"/>
  <c r="K52" i="1"/>
  <c r="I52" i="1"/>
  <c r="H52" i="1"/>
  <c r="M51" i="1"/>
  <c r="J51" i="1"/>
  <c r="M50" i="1"/>
  <c r="L50" i="1"/>
  <c r="L52" i="1" s="1"/>
  <c r="J50" i="1"/>
  <c r="I50" i="1"/>
  <c r="M49" i="1"/>
  <c r="M52" i="1" s="1"/>
  <c r="J49" i="1"/>
  <c r="J52" i="1" s="1"/>
  <c r="L47" i="1"/>
  <c r="I47" i="1"/>
  <c r="M46" i="1"/>
  <c r="L46" i="1"/>
  <c r="J46" i="1"/>
  <c r="I46" i="1"/>
  <c r="K45" i="1"/>
  <c r="I45" i="1"/>
  <c r="H45" i="1"/>
  <c r="M44" i="1"/>
  <c r="J44" i="1"/>
  <c r="J45" i="1" s="1"/>
  <c r="M43" i="1"/>
  <c r="M45" i="1" s="1"/>
  <c r="L43" i="1"/>
  <c r="L45" i="1" s="1"/>
  <c r="J43" i="1"/>
  <c r="I43" i="1"/>
  <c r="M42" i="1"/>
  <c r="L42" i="1"/>
  <c r="K42" i="1"/>
  <c r="J42" i="1"/>
  <c r="I42" i="1"/>
  <c r="H42" i="1"/>
  <c r="M41" i="1"/>
  <c r="L41" i="1"/>
  <c r="J41" i="1"/>
  <c r="I41" i="1"/>
  <c r="K40" i="1"/>
  <c r="H40" i="1"/>
  <c r="M39" i="1"/>
  <c r="L39" i="1"/>
  <c r="J39" i="1"/>
  <c r="I39" i="1"/>
  <c r="M38" i="1"/>
  <c r="L38" i="1"/>
  <c r="J38" i="1"/>
  <c r="I38" i="1"/>
  <c r="M37" i="1"/>
  <c r="M40" i="1" s="1"/>
  <c r="L37" i="1"/>
  <c r="L40" i="1" s="1"/>
  <c r="J37" i="1"/>
  <c r="J40" i="1" s="1"/>
  <c r="I37" i="1"/>
  <c r="I40" i="1" s="1"/>
  <c r="M35" i="1"/>
  <c r="L35" i="1"/>
  <c r="J35" i="1"/>
  <c r="I35" i="1"/>
  <c r="M34" i="1"/>
  <c r="L34" i="1"/>
  <c r="J34" i="1"/>
  <c r="I34" i="1"/>
  <c r="L33" i="1"/>
  <c r="I33" i="1"/>
  <c r="L32" i="1"/>
  <c r="K32" i="1"/>
  <c r="I32" i="1"/>
  <c r="H32" i="1"/>
  <c r="K31" i="1"/>
  <c r="J31" i="1"/>
  <c r="I31" i="1"/>
  <c r="H31" i="1"/>
  <c r="M30" i="1"/>
  <c r="L30" i="1"/>
  <c r="J30" i="1"/>
  <c r="I30" i="1"/>
  <c r="M29" i="1"/>
  <c r="L29" i="1"/>
  <c r="J29" i="1"/>
  <c r="I29" i="1"/>
  <c r="M28" i="1"/>
  <c r="M31" i="1" s="1"/>
  <c r="L28" i="1"/>
  <c r="L31" i="1" s="1"/>
  <c r="J28" i="1"/>
  <c r="I28" i="1"/>
  <c r="M26" i="1"/>
  <c r="L26" i="1"/>
  <c r="J26" i="1"/>
  <c r="I26" i="1"/>
  <c r="M25" i="1"/>
  <c r="J25" i="1"/>
  <c r="M24" i="1"/>
  <c r="L24" i="1"/>
  <c r="K24" i="1"/>
  <c r="H24" i="1"/>
  <c r="M23" i="1"/>
  <c r="L23" i="1"/>
  <c r="J23" i="1"/>
  <c r="I23" i="1"/>
  <c r="I24" i="1" s="1"/>
  <c r="M22" i="1"/>
  <c r="L22" i="1"/>
  <c r="J22" i="1"/>
  <c r="I22" i="1"/>
  <c r="M21" i="1"/>
  <c r="J21" i="1"/>
  <c r="J24" i="1" s="1"/>
  <c r="M17" i="1"/>
  <c r="J17" i="1"/>
  <c r="M16" i="1"/>
  <c r="L16" i="1"/>
  <c r="J16" i="1"/>
  <c r="I16" i="1"/>
  <c r="M15" i="1"/>
  <c r="L15" i="1"/>
  <c r="K15" i="1"/>
  <c r="J15" i="1"/>
  <c r="J18" i="1" s="1"/>
  <c r="I15" i="1"/>
  <c r="I18" i="1" s="1"/>
  <c r="H15" i="1"/>
  <c r="M14" i="1"/>
  <c r="M18" i="1" s="1"/>
  <c r="L14" i="1"/>
  <c r="L18" i="1" s="1"/>
  <c r="K14" i="1"/>
  <c r="J14" i="1"/>
  <c r="I14" i="1"/>
  <c r="H14" i="1"/>
  <c r="K13" i="1"/>
  <c r="K18" i="1" s="1"/>
  <c r="H13" i="1"/>
  <c r="H18" i="1" s="1"/>
  <c r="M10" i="1"/>
  <c r="J10" i="1"/>
  <c r="L9" i="1"/>
  <c r="I9" i="1"/>
  <c r="M8" i="1"/>
  <c r="L8" i="1"/>
  <c r="K8" i="1"/>
  <c r="J8" i="1"/>
  <c r="I8" i="1"/>
  <c r="H8" i="1"/>
  <c r="M7" i="1"/>
  <c r="L7" i="1"/>
  <c r="K7" i="1"/>
  <c r="J7" i="1"/>
  <c r="I7" i="1"/>
  <c r="H7" i="1"/>
  <c r="M6" i="1"/>
  <c r="L6" i="1"/>
  <c r="K6" i="1"/>
  <c r="J6" i="1"/>
  <c r="I6" i="1"/>
  <c r="H6" i="1"/>
  <c r="M5" i="1"/>
  <c r="L5" i="1"/>
  <c r="K5" i="1"/>
  <c r="J5" i="1"/>
  <c r="I5" i="1"/>
  <c r="H5" i="1"/>
  <c r="M4" i="1"/>
  <c r="L4" i="1"/>
  <c r="K4" i="1"/>
  <c r="J4" i="1"/>
  <c r="I4" i="1"/>
  <c r="H4" i="1"/>
  <c r="M3" i="1"/>
  <c r="M11" i="1" s="1"/>
  <c r="L3" i="1"/>
  <c r="L11" i="1" s="1"/>
  <c r="L19" i="1" s="1"/>
  <c r="K3" i="1"/>
  <c r="K11" i="1" s="1"/>
  <c r="J3" i="1"/>
  <c r="J11" i="1" s="1"/>
  <c r="I3" i="1"/>
  <c r="I11" i="1" s="1"/>
  <c r="H3" i="1"/>
  <c r="H11" i="1" s="1"/>
  <c r="H19" i="1" s="1"/>
  <c r="G153" i="1"/>
  <c r="G152" i="1"/>
  <c r="F152" i="1"/>
  <c r="E152" i="1"/>
  <c r="G151" i="1"/>
  <c r="F151" i="1"/>
  <c r="E151" i="1"/>
  <c r="G150" i="1"/>
  <c r="F150" i="1"/>
  <c r="E150" i="1"/>
  <c r="G149" i="1"/>
  <c r="G148" i="1"/>
  <c r="F148" i="1"/>
  <c r="G147" i="1"/>
  <c r="F147" i="1"/>
  <c r="F149" i="1" s="1"/>
  <c r="E147" i="1"/>
  <c r="E149" i="1" s="1"/>
  <c r="E154" i="1" s="1"/>
  <c r="G146" i="1"/>
  <c r="G145" i="1"/>
  <c r="F145" i="1"/>
  <c r="E145" i="1"/>
  <c r="G142" i="1"/>
  <c r="F142" i="1"/>
  <c r="E142" i="1"/>
  <c r="G141" i="1"/>
  <c r="G143" i="1" s="1"/>
  <c r="F141" i="1"/>
  <c r="F143" i="1" s="1"/>
  <c r="E141" i="1"/>
  <c r="E143" i="1" s="1"/>
  <c r="F140" i="1"/>
  <c r="G139" i="1"/>
  <c r="F139" i="1"/>
  <c r="E139" i="1"/>
  <c r="F134" i="1"/>
  <c r="F132" i="1"/>
  <c r="G131" i="1"/>
  <c r="F131" i="1"/>
  <c r="G130" i="1"/>
  <c r="G133" i="1" s="1"/>
  <c r="F130" i="1"/>
  <c r="F133" i="1" s="1"/>
  <c r="E130" i="1"/>
  <c r="E133" i="1" s="1"/>
  <c r="G129" i="1"/>
  <c r="F129" i="1"/>
  <c r="G126" i="1"/>
  <c r="E125" i="1"/>
  <c r="G123" i="1"/>
  <c r="G122" i="1"/>
  <c r="F122" i="1"/>
  <c r="E122" i="1"/>
  <c r="G121" i="1"/>
  <c r="F121" i="1"/>
  <c r="E121" i="1"/>
  <c r="G120" i="1"/>
  <c r="F120" i="1"/>
  <c r="E120" i="1"/>
  <c r="G119" i="1"/>
  <c r="G124" i="1" s="1"/>
  <c r="F119" i="1"/>
  <c r="F124" i="1" s="1"/>
  <c r="E119" i="1"/>
  <c r="E124" i="1" s="1"/>
  <c r="G118" i="1"/>
  <c r="F116" i="1"/>
  <c r="E116" i="1"/>
  <c r="G115" i="1"/>
  <c r="F115" i="1"/>
  <c r="E115" i="1"/>
  <c r="E117" i="1" s="1"/>
  <c r="G114" i="1"/>
  <c r="F114" i="1"/>
  <c r="E114" i="1"/>
  <c r="G113" i="1"/>
  <c r="G117" i="1" s="1"/>
  <c r="F113" i="1"/>
  <c r="F117" i="1" s="1"/>
  <c r="G112" i="1"/>
  <c r="F112" i="1"/>
  <c r="E112" i="1"/>
  <c r="G111" i="1"/>
  <c r="F111" i="1"/>
  <c r="E111" i="1"/>
  <c r="G110" i="1"/>
  <c r="E110" i="1"/>
  <c r="G109" i="1"/>
  <c r="F109" i="1"/>
  <c r="E109" i="1"/>
  <c r="E108" i="1"/>
  <c r="F107" i="1"/>
  <c r="E107" i="1"/>
  <c r="G106" i="1"/>
  <c r="G107" i="1" s="1"/>
  <c r="F105" i="1"/>
  <c r="E105" i="1"/>
  <c r="G104" i="1"/>
  <c r="F104" i="1"/>
  <c r="E104" i="1"/>
  <c r="F103" i="1"/>
  <c r="G102" i="1"/>
  <c r="F102" i="1"/>
  <c r="E102" i="1"/>
  <c r="G101" i="1"/>
  <c r="G100" i="1"/>
  <c r="F100" i="1"/>
  <c r="E100" i="1"/>
  <c r="F99" i="1"/>
  <c r="E99" i="1"/>
  <c r="G98" i="1"/>
  <c r="F98" i="1"/>
  <c r="F101" i="1" s="1"/>
  <c r="E98" i="1"/>
  <c r="E101" i="1" s="1"/>
  <c r="G96" i="1"/>
  <c r="F96" i="1"/>
  <c r="E96" i="1"/>
  <c r="G95" i="1"/>
  <c r="G97" i="1" s="1"/>
  <c r="F95" i="1"/>
  <c r="F97" i="1" s="1"/>
  <c r="E95" i="1"/>
  <c r="E97" i="1" s="1"/>
  <c r="G94" i="1"/>
  <c r="F94" i="1"/>
  <c r="E94" i="1"/>
  <c r="G93" i="1"/>
  <c r="F93" i="1"/>
  <c r="E93" i="1"/>
  <c r="F92" i="1"/>
  <c r="E92" i="1"/>
  <c r="G91" i="1"/>
  <c r="G90" i="1"/>
  <c r="G92" i="1" s="1"/>
  <c r="F90" i="1"/>
  <c r="E90" i="1"/>
  <c r="E87" i="1"/>
  <c r="G86" i="1"/>
  <c r="F86" i="1"/>
  <c r="G85" i="1"/>
  <c r="F85" i="1"/>
  <c r="E85" i="1"/>
  <c r="G84" i="1"/>
  <c r="F84" i="1"/>
  <c r="E84" i="1"/>
  <c r="G83" i="1"/>
  <c r="G88" i="1" s="1"/>
  <c r="F83" i="1"/>
  <c r="F88" i="1" s="1"/>
  <c r="E83" i="1"/>
  <c r="E88" i="1" s="1"/>
  <c r="G81" i="1"/>
  <c r="F81" i="1"/>
  <c r="E81" i="1"/>
  <c r="G80" i="1"/>
  <c r="F80" i="1"/>
  <c r="G79" i="1"/>
  <c r="F79" i="1"/>
  <c r="G77" i="1"/>
  <c r="G78" i="1" s="1"/>
  <c r="F77" i="1"/>
  <c r="F78" i="1" s="1"/>
  <c r="E77" i="1"/>
  <c r="E78" i="1" s="1"/>
  <c r="G74" i="1"/>
  <c r="F74" i="1"/>
  <c r="E74" i="1"/>
  <c r="G73" i="1"/>
  <c r="F73" i="1"/>
  <c r="E73" i="1"/>
  <c r="G72" i="1"/>
  <c r="F72" i="1"/>
  <c r="E72" i="1"/>
  <c r="F71" i="1"/>
  <c r="E71" i="1"/>
  <c r="F70" i="1"/>
  <c r="E70" i="1"/>
  <c r="G69" i="1"/>
  <c r="F69" i="1"/>
  <c r="E69" i="1"/>
  <c r="E75" i="1" s="1"/>
  <c r="G68" i="1"/>
  <c r="G75" i="1" s="1"/>
  <c r="F68" i="1"/>
  <c r="E68" i="1"/>
  <c r="F67" i="1"/>
  <c r="F75" i="1" s="1"/>
  <c r="F65" i="1"/>
  <c r="E65" i="1"/>
  <c r="E66" i="1" s="1"/>
  <c r="G64" i="1"/>
  <c r="G66" i="1" s="1"/>
  <c r="F64" i="1"/>
  <c r="F66" i="1" s="1"/>
  <c r="E64" i="1"/>
  <c r="G63" i="1"/>
  <c r="F63" i="1"/>
  <c r="E63" i="1"/>
  <c r="F61" i="1"/>
  <c r="E61" i="1"/>
  <c r="G60" i="1"/>
  <c r="F60" i="1"/>
  <c r="F59" i="1"/>
  <c r="G58" i="1"/>
  <c r="F58" i="1"/>
  <c r="E58" i="1"/>
  <c r="F57" i="1"/>
  <c r="E57" i="1"/>
  <c r="G56" i="1"/>
  <c r="F56" i="1"/>
  <c r="E56" i="1"/>
  <c r="E59" i="1" s="1"/>
  <c r="G55" i="1"/>
  <c r="G59" i="1" s="1"/>
  <c r="F55" i="1"/>
  <c r="G54" i="1"/>
  <c r="F54" i="1"/>
  <c r="G53" i="1"/>
  <c r="F53" i="1"/>
  <c r="F52" i="1"/>
  <c r="E52" i="1"/>
  <c r="G51" i="1"/>
  <c r="G50" i="1"/>
  <c r="G52" i="1" s="1"/>
  <c r="F50" i="1"/>
  <c r="G49" i="1"/>
  <c r="F47" i="1"/>
  <c r="G46" i="1"/>
  <c r="F46" i="1"/>
  <c r="F45" i="1"/>
  <c r="E45" i="1"/>
  <c r="G44" i="1"/>
  <c r="G43" i="1"/>
  <c r="G45" i="1" s="1"/>
  <c r="F43" i="1"/>
  <c r="G42" i="1"/>
  <c r="F42" i="1"/>
  <c r="E42" i="1"/>
  <c r="G41" i="1"/>
  <c r="F41" i="1"/>
  <c r="F40" i="1"/>
  <c r="E40" i="1"/>
  <c r="G39" i="1"/>
  <c r="G40" i="1" s="1"/>
  <c r="F39" i="1"/>
  <c r="G38" i="1"/>
  <c r="F38" i="1"/>
  <c r="G37" i="1"/>
  <c r="F37" i="1"/>
  <c r="G35" i="1"/>
  <c r="F35" i="1"/>
  <c r="G34" i="1"/>
  <c r="F34" i="1"/>
  <c r="F33" i="1"/>
  <c r="F32" i="1"/>
  <c r="E32" i="1"/>
  <c r="E31" i="1"/>
  <c r="G30" i="1"/>
  <c r="F30" i="1"/>
  <c r="G29" i="1"/>
  <c r="F29" i="1"/>
  <c r="F31" i="1" s="1"/>
  <c r="G28" i="1"/>
  <c r="G31" i="1" s="1"/>
  <c r="F28" i="1"/>
  <c r="G26" i="1"/>
  <c r="F26" i="1"/>
  <c r="G25" i="1"/>
  <c r="E24" i="1"/>
  <c r="G23" i="1"/>
  <c r="F23" i="1"/>
  <c r="F24" i="1" s="1"/>
  <c r="G22" i="1"/>
  <c r="G24" i="1" s="1"/>
  <c r="F22" i="1"/>
  <c r="G21" i="1"/>
  <c r="F18" i="1"/>
  <c r="G17" i="1"/>
  <c r="G16" i="1"/>
  <c r="G18" i="1" s="1"/>
  <c r="F16" i="1"/>
  <c r="G15" i="1"/>
  <c r="F15" i="1"/>
  <c r="E15" i="1"/>
  <c r="G14" i="1"/>
  <c r="F14" i="1"/>
  <c r="E14" i="1"/>
  <c r="E13" i="1"/>
  <c r="E18" i="1" s="1"/>
  <c r="G10" i="1"/>
  <c r="F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G11" i="1" s="1"/>
  <c r="F3" i="1"/>
  <c r="F11" i="1" s="1"/>
  <c r="F19" i="1" s="1"/>
  <c r="E3" i="1"/>
  <c r="E11" i="1" s="1"/>
  <c r="D153" i="1"/>
  <c r="D152" i="1"/>
  <c r="C152" i="1"/>
  <c r="B152" i="1"/>
  <c r="D151" i="1"/>
  <c r="C151" i="1"/>
  <c r="B151" i="1"/>
  <c r="D150" i="1"/>
  <c r="C150" i="1"/>
  <c r="B150" i="1"/>
  <c r="D148" i="1"/>
  <c r="C148" i="1"/>
  <c r="D147" i="1"/>
  <c r="C147" i="1"/>
  <c r="C149" i="1" s="1"/>
  <c r="B147" i="1"/>
  <c r="B149" i="1" s="1"/>
  <c r="D146" i="1"/>
  <c r="D149" i="1" s="1"/>
  <c r="D154" i="1" s="1"/>
  <c r="D145" i="1"/>
  <c r="C145" i="1"/>
  <c r="B145" i="1"/>
  <c r="D142" i="1"/>
  <c r="C142" i="1"/>
  <c r="B142" i="1"/>
  <c r="B141" i="1"/>
  <c r="B143" i="1" s="1"/>
  <c r="C140" i="1"/>
  <c r="D139" i="1"/>
  <c r="D141" i="1" s="1"/>
  <c r="D143" i="1" s="1"/>
  <c r="C139" i="1"/>
  <c r="C141" i="1" s="1"/>
  <c r="C143" i="1" s="1"/>
  <c r="B139" i="1"/>
  <c r="C134" i="1"/>
  <c r="C132" i="1"/>
  <c r="D131" i="1"/>
  <c r="C131" i="1"/>
  <c r="B130" i="1"/>
  <c r="B133" i="1" s="1"/>
  <c r="D129" i="1"/>
  <c r="D130" i="1" s="1"/>
  <c r="C129" i="1"/>
  <c r="D126" i="1"/>
  <c r="B125" i="1"/>
  <c r="D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6" i="1"/>
  <c r="B116" i="1"/>
  <c r="D115" i="1"/>
  <c r="D117" i="1" s="1"/>
  <c r="C115" i="1"/>
  <c r="B115" i="1"/>
  <c r="D114" i="1"/>
  <c r="C114" i="1"/>
  <c r="B114" i="1"/>
  <c r="D113" i="1"/>
  <c r="C113" i="1"/>
  <c r="D112" i="1"/>
  <c r="C112" i="1"/>
  <c r="B112" i="1"/>
  <c r="D111" i="1"/>
  <c r="C111" i="1"/>
  <c r="B111" i="1"/>
  <c r="D110" i="1"/>
  <c r="B110" i="1"/>
  <c r="D109" i="1"/>
  <c r="C109" i="1"/>
  <c r="B109" i="1"/>
  <c r="B108" i="1"/>
  <c r="B107" i="1"/>
  <c r="D106" i="1"/>
  <c r="D107" i="1" s="1"/>
  <c r="C105" i="1"/>
  <c r="B105" i="1"/>
  <c r="D104" i="1"/>
  <c r="C104" i="1"/>
  <c r="B104" i="1"/>
  <c r="C103" i="1"/>
  <c r="C107" i="1" s="1"/>
  <c r="D102" i="1"/>
  <c r="C102" i="1"/>
  <c r="B102" i="1"/>
  <c r="D100" i="1"/>
  <c r="C100" i="1"/>
  <c r="B100" i="1"/>
  <c r="C99" i="1"/>
  <c r="B99" i="1"/>
  <c r="D98" i="1"/>
  <c r="C98" i="1"/>
  <c r="C101" i="1" s="1"/>
  <c r="B98" i="1"/>
  <c r="C97" i="1"/>
  <c r="D96" i="1"/>
  <c r="D97" i="1" s="1"/>
  <c r="C96" i="1"/>
  <c r="B96" i="1"/>
  <c r="D95" i="1"/>
  <c r="C95" i="1"/>
  <c r="B95" i="1"/>
  <c r="D94" i="1"/>
  <c r="C94" i="1"/>
  <c r="B94" i="1"/>
  <c r="D93" i="1"/>
  <c r="C93" i="1"/>
  <c r="B93" i="1"/>
  <c r="D91" i="1"/>
  <c r="D90" i="1"/>
  <c r="D92" i="1" s="1"/>
  <c r="C90" i="1"/>
  <c r="C92" i="1" s="1"/>
  <c r="B90" i="1"/>
  <c r="B87" i="1"/>
  <c r="D86" i="1"/>
  <c r="C86" i="1"/>
  <c r="D85" i="1"/>
  <c r="C85" i="1"/>
  <c r="B85" i="1"/>
  <c r="D84" i="1"/>
  <c r="C84" i="1"/>
  <c r="B84" i="1"/>
  <c r="D83" i="1"/>
  <c r="C83" i="1"/>
  <c r="B83" i="1"/>
  <c r="D81" i="1"/>
  <c r="C81" i="1"/>
  <c r="B81" i="1"/>
  <c r="D80" i="1"/>
  <c r="C80" i="1"/>
  <c r="D79" i="1"/>
  <c r="C79" i="1"/>
  <c r="D77" i="1"/>
  <c r="D78" i="1" s="1"/>
  <c r="C77" i="1"/>
  <c r="C78" i="1" s="1"/>
  <c r="B77" i="1"/>
  <c r="D74" i="1"/>
  <c r="C74" i="1"/>
  <c r="B74" i="1"/>
  <c r="D73" i="1"/>
  <c r="C73" i="1"/>
  <c r="B73" i="1"/>
  <c r="D72" i="1"/>
  <c r="C72" i="1"/>
  <c r="B72" i="1"/>
  <c r="C71" i="1"/>
  <c r="B71" i="1"/>
  <c r="C70" i="1"/>
  <c r="B70" i="1"/>
  <c r="D69" i="1"/>
  <c r="C69" i="1"/>
  <c r="B69" i="1"/>
  <c r="D68" i="1"/>
  <c r="C68" i="1"/>
  <c r="B68" i="1"/>
  <c r="C67" i="1"/>
  <c r="C65" i="1"/>
  <c r="B65" i="1"/>
  <c r="D64" i="1"/>
  <c r="C64" i="1"/>
  <c r="B64" i="1"/>
  <c r="D63" i="1"/>
  <c r="D66" i="1" s="1"/>
  <c r="C63" i="1"/>
  <c r="B63" i="1"/>
  <c r="C61" i="1"/>
  <c r="B61" i="1"/>
  <c r="D60" i="1"/>
  <c r="C60" i="1"/>
  <c r="D58" i="1"/>
  <c r="C58" i="1"/>
  <c r="B58" i="1"/>
  <c r="C57" i="1"/>
  <c r="B57" i="1"/>
  <c r="D56" i="1"/>
  <c r="C56" i="1"/>
  <c r="C59" i="1" s="1"/>
  <c r="B56" i="1"/>
  <c r="B59" i="1" s="1"/>
  <c r="D55" i="1"/>
  <c r="C55" i="1"/>
  <c r="D54" i="1"/>
  <c r="C54" i="1"/>
  <c r="D53" i="1"/>
  <c r="C53" i="1"/>
  <c r="C52" i="1"/>
  <c r="B52" i="1"/>
  <c r="D51" i="1"/>
  <c r="D52" i="1" s="1"/>
  <c r="D50" i="1"/>
  <c r="C50" i="1"/>
  <c r="D49" i="1"/>
  <c r="C47" i="1"/>
  <c r="D46" i="1"/>
  <c r="C46" i="1"/>
  <c r="C45" i="1"/>
  <c r="B45" i="1"/>
  <c r="D44" i="1"/>
  <c r="D43" i="1"/>
  <c r="C43" i="1"/>
  <c r="D42" i="1"/>
  <c r="C42" i="1"/>
  <c r="B42" i="1"/>
  <c r="D41" i="1"/>
  <c r="C41" i="1"/>
  <c r="B40" i="1"/>
  <c r="D39" i="1"/>
  <c r="C39" i="1"/>
  <c r="D38" i="1"/>
  <c r="C38" i="1"/>
  <c r="D37" i="1"/>
  <c r="C37" i="1"/>
  <c r="D35" i="1"/>
  <c r="C35" i="1"/>
  <c r="D34" i="1"/>
  <c r="C34" i="1"/>
  <c r="C33" i="1"/>
  <c r="C32" i="1"/>
  <c r="B32" i="1"/>
  <c r="B31" i="1"/>
  <c r="D30" i="1"/>
  <c r="C30" i="1"/>
  <c r="D29" i="1"/>
  <c r="C29" i="1"/>
  <c r="D28" i="1"/>
  <c r="D31" i="1" s="1"/>
  <c r="C28" i="1"/>
  <c r="C31" i="1" s="1"/>
  <c r="D26" i="1"/>
  <c r="C26" i="1"/>
  <c r="D25" i="1"/>
  <c r="B24" i="1"/>
  <c r="D23" i="1"/>
  <c r="C23" i="1"/>
  <c r="D22" i="1"/>
  <c r="C22" i="1"/>
  <c r="C24" i="1" s="1"/>
  <c r="D21" i="1"/>
  <c r="D17" i="1"/>
  <c r="D16" i="1"/>
  <c r="C16" i="1"/>
  <c r="D15" i="1"/>
  <c r="C15" i="1"/>
  <c r="B15" i="1"/>
  <c r="D14" i="1"/>
  <c r="C14" i="1"/>
  <c r="B14" i="1"/>
  <c r="B13" i="1"/>
  <c r="D10" i="1"/>
  <c r="C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V135" i="1" l="1"/>
  <c r="Q135" i="1"/>
  <c r="W135" i="1"/>
  <c r="AA154" i="1"/>
  <c r="AK154" i="1"/>
  <c r="AL154" i="1"/>
  <c r="J155" i="1"/>
  <c r="AL155" i="1"/>
  <c r="AK155" i="1"/>
  <c r="I155" i="1"/>
  <c r="F154" i="1"/>
  <c r="F155" i="1" s="1"/>
  <c r="AB154" i="1"/>
  <c r="AB155" i="1" s="1"/>
  <c r="Y155" i="1"/>
  <c r="J154" i="1"/>
  <c r="AA155" i="1"/>
  <c r="G154" i="1"/>
  <c r="G155" i="1" s="1"/>
  <c r="AC154" i="1"/>
  <c r="M154" i="1"/>
  <c r="M155" i="1" s="1"/>
  <c r="AF135" i="1"/>
  <c r="AB135" i="1"/>
  <c r="Z135" i="1"/>
  <c r="AF155" i="1"/>
  <c r="AK135" i="1"/>
  <c r="AH19" i="1"/>
  <c r="AD19" i="1"/>
  <c r="AH155" i="1"/>
  <c r="Z19" i="1"/>
  <c r="AM135" i="1"/>
  <c r="AI135" i="1"/>
  <c r="AI136" i="1" s="1"/>
  <c r="AG11" i="1"/>
  <c r="AG19" i="1" s="1"/>
  <c r="AM59" i="1"/>
  <c r="Z117" i="1"/>
  <c r="AG143" i="1"/>
  <c r="AG155" i="1" s="1"/>
  <c r="AJ155" i="1"/>
  <c r="AI154" i="1"/>
  <c r="AI155" i="1" s="1"/>
  <c r="AJ133" i="1"/>
  <c r="AA11" i="1"/>
  <c r="AA19" i="1" s="1"/>
  <c r="AK11" i="1"/>
  <c r="AK19" i="1" s="1"/>
  <c r="AK136" i="1" s="1"/>
  <c r="AI75" i="1"/>
  <c r="AC155" i="1"/>
  <c r="AG40" i="1"/>
  <c r="AF66" i="1"/>
  <c r="AA133" i="1"/>
  <c r="AA135" i="1" s="1"/>
  <c r="AC11" i="1"/>
  <c r="AC19" i="1" s="1"/>
  <c r="AM11" i="1"/>
  <c r="AM19" i="1" s="1"/>
  <c r="AD24" i="1"/>
  <c r="AD135" i="1" s="1"/>
  <c r="AM31" i="1"/>
  <c r="AG66" i="1"/>
  <c r="AH88" i="1"/>
  <c r="AH135" i="1" s="1"/>
  <c r="AB18" i="1"/>
  <c r="AB19" i="1" s="1"/>
  <c r="AE24" i="1"/>
  <c r="AJ40" i="1"/>
  <c r="AJ135" i="1" s="1"/>
  <c r="AJ136" i="1" s="1"/>
  <c r="AB75" i="1"/>
  <c r="AL75" i="1"/>
  <c r="AL135" i="1" s="1"/>
  <c r="AL136" i="1" s="1"/>
  <c r="AI88" i="1"/>
  <c r="AE88" i="1"/>
  <c r="AM18" i="1"/>
  <c r="AC75" i="1"/>
  <c r="AC135" i="1" s="1"/>
  <c r="Z107" i="1"/>
  <c r="Z155" i="1"/>
  <c r="AE154" i="1"/>
  <c r="AE155" i="1" s="1"/>
  <c r="AM149" i="1"/>
  <c r="AM154" i="1" s="1"/>
  <c r="AC18" i="1"/>
  <c r="AF11" i="1"/>
  <c r="AF19" i="1" s="1"/>
  <c r="AI124" i="1"/>
  <c r="AM141" i="1"/>
  <c r="AM143" i="1" s="1"/>
  <c r="AD149" i="1"/>
  <c r="AD154" i="1" s="1"/>
  <c r="AD155" i="1" s="1"/>
  <c r="N135" i="1"/>
  <c r="N136" i="1" s="1"/>
  <c r="N156" i="1" s="1"/>
  <c r="R135" i="1"/>
  <c r="R136" i="1" s="1"/>
  <c r="V19" i="1"/>
  <c r="V136" i="1" s="1"/>
  <c r="V156" i="1" s="1"/>
  <c r="O135" i="1"/>
  <c r="O136" i="1" s="1"/>
  <c r="W136" i="1"/>
  <c r="W156" i="1" s="1"/>
  <c r="O155" i="1"/>
  <c r="T135" i="1"/>
  <c r="T136" i="1" s="1"/>
  <c r="T156" i="1" s="1"/>
  <c r="Q155" i="1"/>
  <c r="Q136" i="1"/>
  <c r="Q156" i="1" s="1"/>
  <c r="R154" i="1"/>
  <c r="R155" i="1" s="1"/>
  <c r="U135" i="1"/>
  <c r="U136" i="1" s="1"/>
  <c r="U156" i="1" s="1"/>
  <c r="P135" i="1"/>
  <c r="P136" i="1" s="1"/>
  <c r="P156" i="1" s="1"/>
  <c r="X135" i="1"/>
  <c r="X136" i="1" s="1"/>
  <c r="X156" i="1" s="1"/>
  <c r="S154" i="1"/>
  <c r="S155" i="1" s="1"/>
  <c r="S135" i="1"/>
  <c r="S136" i="1" s="1"/>
  <c r="S156" i="1" s="1"/>
  <c r="Y135" i="1"/>
  <c r="Y136" i="1" s="1"/>
  <c r="J135" i="1"/>
  <c r="I19" i="1"/>
  <c r="L155" i="1"/>
  <c r="J19" i="1"/>
  <c r="L135" i="1"/>
  <c r="L136" i="1" s="1"/>
  <c r="H135" i="1"/>
  <c r="H136" i="1" s="1"/>
  <c r="H156" i="1" s="1"/>
  <c r="K154" i="1"/>
  <c r="K155" i="1" s="1"/>
  <c r="K19" i="1"/>
  <c r="M135" i="1"/>
  <c r="L154" i="1"/>
  <c r="K135" i="1"/>
  <c r="M19" i="1"/>
  <c r="I135" i="1"/>
  <c r="E135" i="1"/>
  <c r="E19" i="1"/>
  <c r="E155" i="1"/>
  <c r="G19" i="1"/>
  <c r="G135" i="1"/>
  <c r="F135" i="1"/>
  <c r="F136" i="1" s="1"/>
  <c r="D45" i="1"/>
  <c r="C75" i="1"/>
  <c r="D11" i="1"/>
  <c r="C117" i="1"/>
  <c r="B117" i="1"/>
  <c r="D88" i="1"/>
  <c r="C124" i="1"/>
  <c r="D75" i="1"/>
  <c r="D124" i="1"/>
  <c r="D59" i="1"/>
  <c r="B92" i="1"/>
  <c r="B124" i="1"/>
  <c r="B11" i="1"/>
  <c r="B18" i="1"/>
  <c r="D40" i="1"/>
  <c r="B78" i="1"/>
  <c r="B154" i="1"/>
  <c r="B101" i="1"/>
  <c r="C154" i="1"/>
  <c r="C155" i="1" s="1"/>
  <c r="B97" i="1"/>
  <c r="D101" i="1"/>
  <c r="D155" i="1"/>
  <c r="B88" i="1"/>
  <c r="C18" i="1"/>
  <c r="C88" i="1"/>
  <c r="D18" i="1"/>
  <c r="D19" i="1" s="1"/>
  <c r="C130" i="1"/>
  <c r="C133" i="1" s="1"/>
  <c r="D133" i="1"/>
  <c r="C11" i="1"/>
  <c r="C19" i="1" s="1"/>
  <c r="D24" i="1"/>
  <c r="C66" i="1"/>
  <c r="B75" i="1"/>
  <c r="B66" i="1"/>
  <c r="C40" i="1"/>
  <c r="AK156" i="1" l="1"/>
  <c r="AJ156" i="1"/>
  <c r="AE135" i="1"/>
  <c r="AE136" i="1" s="1"/>
  <c r="AG135" i="1"/>
  <c r="J136" i="1"/>
  <c r="J156" i="1" s="1"/>
  <c r="M136" i="1"/>
  <c r="E136" i="1"/>
  <c r="AM136" i="1"/>
  <c r="AM156" i="1" s="1"/>
  <c r="AB136" i="1"/>
  <c r="AB156" i="1" s="1"/>
  <c r="AF136" i="1"/>
  <c r="AF156" i="1" s="1"/>
  <c r="AM155" i="1"/>
  <c r="F156" i="1"/>
  <c r="AI156" i="1"/>
  <c r="Y156" i="1"/>
  <c r="AL156" i="1"/>
  <c r="O156" i="1"/>
  <c r="L156" i="1"/>
  <c r="AE156" i="1"/>
  <c r="AG136" i="1"/>
  <c r="AG156" i="1" s="1"/>
  <c r="AD136" i="1"/>
  <c r="AD156" i="1" s="1"/>
  <c r="AA136" i="1"/>
  <c r="AA156" i="1" s="1"/>
  <c r="AH136" i="1"/>
  <c r="AH156" i="1" s="1"/>
  <c r="Z136" i="1"/>
  <c r="Z156" i="1" s="1"/>
  <c r="AC136" i="1"/>
  <c r="AC156" i="1" s="1"/>
  <c r="R156" i="1"/>
  <c r="M156" i="1"/>
  <c r="I136" i="1"/>
  <c r="I156" i="1" s="1"/>
  <c r="K136" i="1"/>
  <c r="K156" i="1" s="1"/>
  <c r="G136" i="1"/>
  <c r="G156" i="1" s="1"/>
  <c r="E156" i="1"/>
  <c r="C135" i="1"/>
  <c r="C136" i="1" s="1"/>
  <c r="C156" i="1" s="1"/>
  <c r="B19" i="1"/>
  <c r="B155" i="1"/>
  <c r="D135" i="1"/>
  <c r="D136" i="1" s="1"/>
  <c r="D156" i="1" s="1"/>
  <c r="B135" i="1"/>
  <c r="B136" i="1" l="1"/>
  <c r="B156" i="1" l="1"/>
</calcChain>
</file>

<file path=xl/sharedStrings.xml><?xml version="1.0" encoding="utf-8"?>
<sst xmlns="http://schemas.openxmlformats.org/spreadsheetml/2006/main" count="156" uniqueCount="156">
  <si>
    <t>Income</t>
  </si>
  <si>
    <t xml:space="preserve">   41100 Software Licenses-New</t>
  </si>
  <si>
    <t xml:space="preserve">   41200 Software Licenses-Renewal</t>
  </si>
  <si>
    <t xml:space="preserve">   42100 Hosting-New</t>
  </si>
  <si>
    <t xml:space="preserve">   42200 Hosting-Renew</t>
  </si>
  <si>
    <t xml:space="preserve">   43000 Setup Fees</t>
  </si>
  <si>
    <t xml:space="preserve">   44000 Consulting</t>
  </si>
  <si>
    <t xml:space="preserve">   48500 Uncategorized Income</t>
  </si>
  <si>
    <t xml:space="preserve">   49000 Other Revenue</t>
  </si>
  <si>
    <t>Total Income</t>
  </si>
  <si>
    <t>Cost of Goods Sold</t>
  </si>
  <si>
    <t xml:space="preserve">   51200 Labor-Subcontractors</t>
  </si>
  <si>
    <t xml:space="preserve">   51300 Hosting</t>
  </si>
  <si>
    <t xml:space="preserve">   51400 Merchant Fees</t>
  </si>
  <si>
    <t xml:space="preserve">   51500 Other Web Services</t>
  </si>
  <si>
    <t xml:space="preserve">   51600 Contractor- COS</t>
  </si>
  <si>
    <t>Total Cost of Goods Sold</t>
  </si>
  <si>
    <t>Gross Profit</t>
  </si>
  <si>
    <t>Expenses</t>
  </si>
  <si>
    <t xml:space="preserve">   61020 CSS-Salaries &amp; Wages</t>
  </si>
  <si>
    <t xml:space="preserve">      61021 Salaries &amp; Wages</t>
  </si>
  <si>
    <t xml:space="preserve">      61022 Payroll Taxes</t>
  </si>
  <si>
    <t xml:space="preserve">   Total 61020 CSS-Salaries &amp; Wages</t>
  </si>
  <si>
    <t xml:space="preserve">   61120 CSS-Commissions</t>
  </si>
  <si>
    <t xml:space="preserve">   61380 CSS-Software Licenses</t>
  </si>
  <si>
    <t xml:space="preserve">   65020 R&amp;D-Salaries &amp; Wages</t>
  </si>
  <si>
    <t xml:space="preserve">      65021 Salaries &amp; Wages</t>
  </si>
  <si>
    <t xml:space="preserve">      65022 Payroll Taxes</t>
  </si>
  <si>
    <t xml:space="preserve">      65023 Bonuses</t>
  </si>
  <si>
    <t xml:space="preserve">   Total 65020 R&amp;D-Salaries &amp; Wages</t>
  </si>
  <si>
    <t xml:space="preserve">   65029 Software Capitalization Adjustment</t>
  </si>
  <si>
    <t xml:space="preserve">   65040 R&amp;D-Benefits</t>
  </si>
  <si>
    <t xml:space="preserve">   65060 R&amp;D-Contractors</t>
  </si>
  <si>
    <t xml:space="preserve">   65380 R&amp;D-Software Licenses</t>
  </si>
  <si>
    <t xml:space="preserve">   71020 SLS-Salaries &amp; Wages</t>
  </si>
  <si>
    <t xml:space="preserve">      71021 Salaries &amp; Wages</t>
  </si>
  <si>
    <t xml:space="preserve">      71022 Payroll Taxes</t>
  </si>
  <si>
    <t xml:space="preserve">      71023 Bonuses</t>
  </si>
  <si>
    <t xml:space="preserve">   Total 71020 SLS-Salaries &amp; Wages</t>
  </si>
  <si>
    <t xml:space="preserve">   71060 SLS-Consultants</t>
  </si>
  <si>
    <t xml:space="preserve">   71120 SLS-Commissions</t>
  </si>
  <si>
    <t xml:space="preserve">   71270 SLS- Conferences</t>
  </si>
  <si>
    <t xml:space="preserve">      71271 Shipping, Freight &amp; Delivery</t>
  </si>
  <si>
    <t xml:space="preserve">   Total 71270 SLS- Conferences</t>
  </si>
  <si>
    <t xml:space="preserve">   71380 SLS-Software Licenses</t>
  </si>
  <si>
    <t xml:space="preserve">   71480 SLS-Travel</t>
  </si>
  <si>
    <t xml:space="preserve">   72020 MKT-Salaries &amp; Wages</t>
  </si>
  <si>
    <t xml:space="preserve">      72021 Salaries</t>
  </si>
  <si>
    <t xml:space="preserve">      72022 MKT-Payroll Taxes</t>
  </si>
  <si>
    <t xml:space="preserve">      72024 Mkt - Commission</t>
  </si>
  <si>
    <t xml:space="preserve">   Total 72020 MKT-Salaries &amp; Wages</t>
  </si>
  <si>
    <t xml:space="preserve">   72060 MKT-Contractors</t>
  </si>
  <si>
    <t xml:space="preserve">   72140 MKT-Conferences</t>
  </si>
  <si>
    <t xml:space="preserve">   72240 MKT-Marketing &amp; PR</t>
  </si>
  <si>
    <t xml:space="preserve">      72241 Advertising &amp; Marketing</t>
  </si>
  <si>
    <t xml:space="preserve">      72242 Market Research &amp; Development</t>
  </si>
  <si>
    <t xml:space="preserve">      72243 Website Expense</t>
  </si>
  <si>
    <t xml:space="preserve">   Total 72240 MKT-Marketing &amp; PR</t>
  </si>
  <si>
    <t xml:space="preserve">   72380 MKT-Software Licenses</t>
  </si>
  <si>
    <t xml:space="preserve">   72460 MKT-Trade Events</t>
  </si>
  <si>
    <t xml:space="preserve">   81020 G&amp;A-Salaries &amp; Wages</t>
  </si>
  <si>
    <t xml:space="preserve">      81021 Salaries &amp; Wages</t>
  </si>
  <si>
    <t xml:space="preserve">      81022 Payroll Taxes</t>
  </si>
  <si>
    <t xml:space="preserve">      81023 Bonuses</t>
  </si>
  <si>
    <t xml:space="preserve">   Total 81020 G&amp;A-Salaries &amp; Wages</t>
  </si>
  <si>
    <t xml:space="preserve">   81040 G&amp;A-Benefits</t>
  </si>
  <si>
    <t xml:space="preserve">      81041 Health Insurance</t>
  </si>
  <si>
    <t xml:space="preserve">      81042 Life, AD&amp;D Insurance</t>
  </si>
  <si>
    <t xml:space="preserve">      81043 Disability Insurance</t>
  </si>
  <si>
    <t xml:space="preserve">      81044 NY Paid Family Leave</t>
  </si>
  <si>
    <t xml:space="preserve">      81045 Worker's Comp. Insurance</t>
  </si>
  <si>
    <t xml:space="preserve">      81046 IRA Company Match Exp.</t>
  </si>
  <si>
    <t xml:space="preserve">      81047 Health Insur. Allowance</t>
  </si>
  <si>
    <t xml:space="preserve">   Total 81040 G&amp;A-Benefits</t>
  </si>
  <si>
    <t xml:space="preserve">   81080 G&amp;A-Auto</t>
  </si>
  <si>
    <t xml:space="preserve">      81081 Company Car</t>
  </si>
  <si>
    <t xml:space="preserve">   Total 81080 G&amp;A-Auto</t>
  </si>
  <si>
    <t xml:space="preserve">   81100 G&amp;A-Bad Debt Expense</t>
  </si>
  <si>
    <t xml:space="preserve">   81120 G&amp;A-Computer Equipment</t>
  </si>
  <si>
    <t xml:space="preserve">   81140 G&amp;A-Conferences &amp; Training</t>
  </si>
  <si>
    <t xml:space="preserve">   81160 G&amp;A-Professional Fees</t>
  </si>
  <si>
    <t xml:space="preserve">      81161 Accounting Fees</t>
  </si>
  <si>
    <t xml:space="preserve">      81162 Consulting Expense</t>
  </si>
  <si>
    <t xml:space="preserve">      81163 Payroll Service Fees</t>
  </si>
  <si>
    <t xml:space="preserve">      81164 QuickBooks Payments Fees</t>
  </si>
  <si>
    <t xml:space="preserve">      81168 Loan Closing Fees</t>
  </si>
  <si>
    <t xml:space="preserve">   Total 81160 G&amp;A-Professional Fees</t>
  </si>
  <si>
    <t xml:space="preserve">   81180 G&amp;A-Facilities</t>
  </si>
  <si>
    <t xml:space="preserve">      81181 Rent</t>
  </si>
  <si>
    <t xml:space="preserve">      81182 Gas, Electric &amp; Water</t>
  </si>
  <si>
    <t xml:space="preserve">   Total 81180 G&amp;A-Facilities</t>
  </si>
  <si>
    <t xml:space="preserve">   81200 G&amp;A-Insurance</t>
  </si>
  <si>
    <t xml:space="preserve">   81220 G&amp;A-Legal</t>
  </si>
  <si>
    <t xml:space="preserve">   81240 G&amp;A-Dues &amp; Subscriptions</t>
  </si>
  <si>
    <t xml:space="preserve">      81241 Club Dues</t>
  </si>
  <si>
    <t xml:space="preserve">   Total 81240 G&amp;A-Dues &amp; Subscriptions</t>
  </si>
  <si>
    <t xml:space="preserve">   81260 G&amp;A-Materials &amp; Supplies</t>
  </si>
  <si>
    <t xml:space="preserve">      81261 Printing Expense</t>
  </si>
  <si>
    <t xml:space="preserve">      81269 Other Office Expenses</t>
  </si>
  <si>
    <t xml:space="preserve">   Total 81260 G&amp;A-Materials &amp; Supplies</t>
  </si>
  <si>
    <t xml:space="preserve">   81280 G&amp;A-Meals - 50%</t>
  </si>
  <si>
    <t xml:space="preserve">   81300 G&amp;A-Miscellaneous</t>
  </si>
  <si>
    <t xml:space="preserve">      81310 Bank Charges</t>
  </si>
  <si>
    <t xml:space="preserve">      81320 Client Gifts</t>
  </si>
  <si>
    <t xml:space="preserve">      81330 Other Gifts</t>
  </si>
  <si>
    <t xml:space="preserve">   Total 81300 G&amp;A-Miscellaneous</t>
  </si>
  <si>
    <t xml:space="preserve">   81340 G&amp;A-Recruiting</t>
  </si>
  <si>
    <t xml:space="preserve">   81350 G&amp;A-Postage &amp; Freight</t>
  </si>
  <si>
    <t xml:space="preserve">   81360 G&amp;A-Repairs &amp; Maintenance</t>
  </si>
  <si>
    <t xml:space="preserve">   81380 G&amp;A-Software Licenses</t>
  </si>
  <si>
    <t xml:space="preserve">   81420 G&amp;A-Taxes &amp; Licenses</t>
  </si>
  <si>
    <t xml:space="preserve">   81440 G&amp;A-Telecommunications</t>
  </si>
  <si>
    <t xml:space="preserve">      81441 Telephone &amp; Communication Exp.</t>
  </si>
  <si>
    <t xml:space="preserve">      81442 Internet Expense</t>
  </si>
  <si>
    <t xml:space="preserve">      81443 Cell Phone Stipend</t>
  </si>
  <si>
    <t xml:space="preserve">   Total 81440 G&amp;A-Telecommunications</t>
  </si>
  <si>
    <t xml:space="preserve">   81480 G&amp;A-Travel</t>
  </si>
  <si>
    <t xml:space="preserve">      81481 Travel Expense</t>
  </si>
  <si>
    <t xml:space="preserve">      81484 Travel Meals</t>
  </si>
  <si>
    <t xml:space="preserve">      81485 Entertainment</t>
  </si>
  <si>
    <t xml:space="preserve">      81489 Travel Reimbursement</t>
  </si>
  <si>
    <t xml:space="preserve">      81490 Company Trip</t>
  </si>
  <si>
    <t xml:space="preserve">   Total 81480 G&amp;A-Travel</t>
  </si>
  <si>
    <t xml:space="preserve">   89998 Unapplied Cash Bill Payment Expense</t>
  </si>
  <si>
    <t xml:space="preserve">   89999 Uncategorized Expense</t>
  </si>
  <si>
    <t xml:space="preserve">   Payroll Expenses</t>
  </si>
  <si>
    <t xml:space="preserve">      Company Contributions</t>
  </si>
  <si>
    <t xml:space="preserve">         Retirement</t>
  </si>
  <si>
    <t xml:space="preserve">      Total Company Contributions</t>
  </si>
  <si>
    <t xml:space="preserve">      Taxes</t>
  </si>
  <si>
    <t xml:space="preserve">      Wages</t>
  </si>
  <si>
    <t xml:space="preserve">   Total Payroll Expenses</t>
  </si>
  <si>
    <t xml:space="preserve">   Reimbursements</t>
  </si>
  <si>
    <t>Total Expenses</t>
  </si>
  <si>
    <t>Net Operating Income</t>
  </si>
  <si>
    <t>Other Income</t>
  </si>
  <si>
    <t xml:space="preserve">   90020 Other Income</t>
  </si>
  <si>
    <t xml:space="preserve">      90022 Other Misc. Income</t>
  </si>
  <si>
    <t xml:space="preserve">      90024 Federal RND Credit</t>
  </si>
  <si>
    <t xml:space="preserve">   Total 90020 Other Income</t>
  </si>
  <si>
    <t xml:space="preserve">   90040 Interest Income</t>
  </si>
  <si>
    <t>Total Other Income</t>
  </si>
  <si>
    <t>Other Expenses</t>
  </si>
  <si>
    <t xml:space="preserve">   Unrealized Gain or Loss</t>
  </si>
  <si>
    <t xml:space="preserve">   91020 Other Expense</t>
  </si>
  <si>
    <t xml:space="preserve">      95000 State Corporate Tax</t>
  </si>
  <si>
    <t xml:space="preserve">      96000 Penalties &amp; Settlements</t>
  </si>
  <si>
    <t xml:space="preserve">   Total 91020 Other Expense</t>
  </si>
  <si>
    <t xml:space="preserve">   91040 Interest Expense</t>
  </si>
  <si>
    <t xml:space="preserve">   91080 Amortization Expense</t>
  </si>
  <si>
    <t xml:space="preserve">   91100 Depreciation Expense</t>
  </si>
  <si>
    <t xml:space="preserve">   Exchange Gain or Loss</t>
  </si>
  <si>
    <t>Total Other Expenses</t>
  </si>
  <si>
    <t>Net Other Income</t>
  </si>
  <si>
    <t>Net Income</t>
  </si>
  <si>
    <t>February 16th, 2025 03:51:18 PM GMT-7 - Accrual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</si>
</sst>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&quot;$&quot;* #,##0\ _€"/>
  </numFmts>
  <fonts count="4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17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0"/>
  <sheetViews>
    <sheetView tabSelected="1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W98" sqref="W98"/>
    </sheetView>
  </sheetViews>
  <sheetFormatPr baseColWidth="10" defaultColWidth="8.83203125" defaultRowHeight="15" outlineLevelRow="1" x14ac:dyDescent="0.2"/>
  <cols>
    <col min="1" max="1" width="38.6640625" customWidth="1"/>
    <col min="2" max="49" width="9.5" customWidth="1"/>
  </cols>
  <sheetData>
    <row r="1" spans="1:49" x14ac:dyDescent="0.2">
      <c r="A1" s="1"/>
      <c r="B1" s="8">
        <v>44562</v>
      </c>
      <c r="C1" s="8">
        <v>44593</v>
      </c>
      <c r="D1" s="8">
        <v>44621</v>
      </c>
      <c r="E1" s="8">
        <v>44652</v>
      </c>
      <c r="F1" s="8">
        <v>44682</v>
      </c>
      <c r="G1" s="8">
        <v>44713</v>
      </c>
      <c r="H1" s="8">
        <v>44743</v>
      </c>
      <c r="I1" s="8">
        <v>44774</v>
      </c>
      <c r="J1" s="8">
        <v>44805</v>
      </c>
      <c r="K1" s="8">
        <v>44835</v>
      </c>
      <c r="L1" s="8">
        <v>44866</v>
      </c>
      <c r="M1" s="8">
        <v>44896</v>
      </c>
      <c r="N1" s="8">
        <v>44927</v>
      </c>
      <c r="O1" s="8">
        <v>44958</v>
      </c>
      <c r="P1" s="8">
        <v>44986</v>
      </c>
      <c r="Q1" s="8">
        <v>45017</v>
      </c>
      <c r="R1" s="8">
        <v>45047</v>
      </c>
      <c r="S1" s="8">
        <v>45078</v>
      </c>
      <c r="T1" s="8">
        <v>45108</v>
      </c>
      <c r="U1" s="8">
        <v>45139</v>
      </c>
      <c r="V1" s="8">
        <v>45170</v>
      </c>
      <c r="W1" s="8">
        <v>45200</v>
      </c>
      <c r="X1" s="8">
        <v>45231</v>
      </c>
      <c r="Y1" s="8">
        <v>45261</v>
      </c>
      <c r="Z1" s="8">
        <v>45292</v>
      </c>
      <c r="AA1" s="8">
        <v>45323</v>
      </c>
      <c r="AB1" s="8">
        <v>45352</v>
      </c>
      <c r="AC1" s="8">
        <v>45383</v>
      </c>
      <c r="AD1" s="8">
        <v>45413</v>
      </c>
      <c r="AE1" s="8">
        <v>45444</v>
      </c>
      <c r="AF1" s="8">
        <v>45474</v>
      </c>
      <c r="AG1" s="8">
        <v>45505</v>
      </c>
      <c r="AH1" s="8">
        <v>45536</v>
      </c>
      <c r="AI1" s="8">
        <v>45566</v>
      </c>
      <c r="AJ1" s="8">
        <v>45597</v>
      </c>
      <c r="AK1" s="8">
        <v>45627</v>
      </c>
      <c r="AL1" s="8">
        <v>45658</v>
      </c>
      <c r="AM1" s="8">
        <v>45689</v>
      </c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x14ac:dyDescent="0.2">
      <c r="A3" s="2" t="s">
        <v>1</v>
      </c>
      <c r="B3" s="4">
        <f>382306.1</f>
        <v>382306.1</v>
      </c>
      <c r="C3" s="4">
        <f>453048.39</f>
        <v>453048.39</v>
      </c>
      <c r="D3" s="4">
        <f>390894.78</f>
        <v>390894.78</v>
      </c>
      <c r="E3" s="4">
        <f>382306.1</f>
        <v>382306.1</v>
      </c>
      <c r="F3" s="4">
        <f>453048.39</f>
        <v>453048.39</v>
      </c>
      <c r="G3" s="4">
        <f>390894.78</f>
        <v>390894.78</v>
      </c>
      <c r="H3" s="4">
        <f>382306.1</f>
        <v>382306.1</v>
      </c>
      <c r="I3" s="4">
        <f>453048.39</f>
        <v>453048.39</v>
      </c>
      <c r="J3" s="4">
        <f>390894.78</f>
        <v>390894.78</v>
      </c>
      <c r="K3" s="4">
        <f>382306.1</f>
        <v>382306.1</v>
      </c>
      <c r="L3" s="4">
        <f>453048.39</f>
        <v>453048.39</v>
      </c>
      <c r="M3" s="4">
        <f>390894.78</f>
        <v>390894.78</v>
      </c>
      <c r="N3" s="4">
        <f>382306.1</f>
        <v>382306.1</v>
      </c>
      <c r="O3" s="4">
        <f>453048.39</f>
        <v>453048.39</v>
      </c>
      <c r="P3" s="4">
        <f>390894.78</f>
        <v>390894.78</v>
      </c>
      <c r="Q3" s="4">
        <f>382306.1</f>
        <v>382306.1</v>
      </c>
      <c r="R3" s="4">
        <f>453048.39</f>
        <v>453048.39</v>
      </c>
      <c r="S3" s="4">
        <f>390894.78</f>
        <v>390894.78</v>
      </c>
      <c r="T3" s="4">
        <f>382306.1</f>
        <v>382306.1</v>
      </c>
      <c r="U3" s="4">
        <f>453048.39</f>
        <v>453048.39</v>
      </c>
      <c r="V3" s="4">
        <f>390894.78</f>
        <v>390894.78</v>
      </c>
      <c r="W3" s="4">
        <f>382306.1</f>
        <v>382306.1</v>
      </c>
      <c r="X3" s="4">
        <f>453048.39</f>
        <v>453048.39</v>
      </c>
      <c r="Y3" s="4">
        <f>390894.78</f>
        <v>390894.78</v>
      </c>
      <c r="Z3" s="4">
        <f>382306.1</f>
        <v>382306.1</v>
      </c>
      <c r="AA3" s="4">
        <f>453048.39</f>
        <v>453048.39</v>
      </c>
      <c r="AB3" s="4">
        <f>390894.78</f>
        <v>390894.78</v>
      </c>
      <c r="AC3" s="4">
        <f>382306.1</f>
        <v>382306.1</v>
      </c>
      <c r="AD3" s="4">
        <f>453048.39</f>
        <v>453048.39</v>
      </c>
      <c r="AE3" s="4">
        <f>390894.78</f>
        <v>390894.78</v>
      </c>
      <c r="AF3" s="4">
        <f>382306.1</f>
        <v>382306.1</v>
      </c>
      <c r="AG3" s="4">
        <f>453048.39</f>
        <v>453048.39</v>
      </c>
      <c r="AH3" s="4">
        <f>390894.78</f>
        <v>390894.78</v>
      </c>
      <c r="AI3" s="4">
        <f>382306.1</f>
        <v>382306.1</v>
      </c>
      <c r="AJ3" s="4">
        <f>453048.39</f>
        <v>453048.39</v>
      </c>
      <c r="AK3" s="4">
        <f>390894.78</f>
        <v>390894.78</v>
      </c>
      <c r="AL3" s="4">
        <f>382306.1</f>
        <v>382306.1</v>
      </c>
      <c r="AM3" s="4">
        <f>453048.39</f>
        <v>453048.39</v>
      </c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x14ac:dyDescent="0.2">
      <c r="A4" s="2" t="s">
        <v>2</v>
      </c>
      <c r="B4" s="4">
        <f>542018.38</f>
        <v>542018.38</v>
      </c>
      <c r="C4" s="4">
        <f>851433.21</f>
        <v>851433.21</v>
      </c>
      <c r="D4" s="4">
        <f>1563510.01</f>
        <v>1563510.01</v>
      </c>
      <c r="E4" s="4">
        <f>542018.38</f>
        <v>542018.38</v>
      </c>
      <c r="F4" s="4">
        <f>851433.21</f>
        <v>851433.21</v>
      </c>
      <c r="G4" s="4">
        <f>1563510.01</f>
        <v>1563510.01</v>
      </c>
      <c r="H4" s="4">
        <f>542018.38</f>
        <v>542018.38</v>
      </c>
      <c r="I4" s="4">
        <f>851433.21</f>
        <v>851433.21</v>
      </c>
      <c r="J4" s="4">
        <f>1563510.01</f>
        <v>1563510.01</v>
      </c>
      <c r="K4" s="4">
        <f>542018.38</f>
        <v>542018.38</v>
      </c>
      <c r="L4" s="4">
        <f>851433.21</f>
        <v>851433.21</v>
      </c>
      <c r="M4" s="4">
        <f>1563510.01</f>
        <v>1563510.01</v>
      </c>
      <c r="N4" s="4">
        <f>542018.38</f>
        <v>542018.38</v>
      </c>
      <c r="O4" s="4">
        <f>851433.21</f>
        <v>851433.21</v>
      </c>
      <c r="P4" s="4">
        <f>1563510.01</f>
        <v>1563510.01</v>
      </c>
      <c r="Q4" s="4">
        <f>542018.38</f>
        <v>542018.38</v>
      </c>
      <c r="R4" s="4">
        <f>851433.21</f>
        <v>851433.21</v>
      </c>
      <c r="S4" s="4">
        <f>1563510.01</f>
        <v>1563510.01</v>
      </c>
      <c r="T4" s="4">
        <f>542018.38</f>
        <v>542018.38</v>
      </c>
      <c r="U4" s="4">
        <f>851433.21</f>
        <v>851433.21</v>
      </c>
      <c r="V4" s="4">
        <f>1563510.01</f>
        <v>1563510.01</v>
      </c>
      <c r="W4" s="4">
        <f>542018.38</f>
        <v>542018.38</v>
      </c>
      <c r="X4" s="4">
        <f>851433.21</f>
        <v>851433.21</v>
      </c>
      <c r="Y4" s="4">
        <f>1563510.01</f>
        <v>1563510.01</v>
      </c>
      <c r="Z4" s="4">
        <f>542018.38</f>
        <v>542018.38</v>
      </c>
      <c r="AA4" s="4">
        <f>851433.21</f>
        <v>851433.21</v>
      </c>
      <c r="AB4" s="4">
        <f>1563510.01</f>
        <v>1563510.01</v>
      </c>
      <c r="AC4" s="4">
        <f>542018.38</f>
        <v>542018.38</v>
      </c>
      <c r="AD4" s="4">
        <f>851433.21</f>
        <v>851433.21</v>
      </c>
      <c r="AE4" s="4">
        <f>1563510.01</f>
        <v>1563510.01</v>
      </c>
      <c r="AF4" s="4">
        <f>542018.38</f>
        <v>542018.38</v>
      </c>
      <c r="AG4" s="4">
        <f>851433.21</f>
        <v>851433.21</v>
      </c>
      <c r="AH4" s="4">
        <f>1563510.01</f>
        <v>1563510.01</v>
      </c>
      <c r="AI4" s="4">
        <f>542018.38</f>
        <v>542018.38</v>
      </c>
      <c r="AJ4" s="4">
        <f>851433.21</f>
        <v>851433.21</v>
      </c>
      <c r="AK4" s="4">
        <f>1563510.01</f>
        <v>1563510.01</v>
      </c>
      <c r="AL4" s="4">
        <f>542018.38</f>
        <v>542018.38</v>
      </c>
      <c r="AM4" s="4">
        <f>851433.21</f>
        <v>851433.21</v>
      </c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x14ac:dyDescent="0.2">
      <c r="A5" s="2" t="s">
        <v>3</v>
      </c>
      <c r="B5" s="4">
        <f>1200</f>
        <v>1200</v>
      </c>
      <c r="C5" s="4">
        <f>800</f>
        <v>800</v>
      </c>
      <c r="D5" s="4">
        <f>9867</f>
        <v>9867</v>
      </c>
      <c r="E5" s="4">
        <f>1200</f>
        <v>1200</v>
      </c>
      <c r="F5" s="4">
        <f>800</f>
        <v>800</v>
      </c>
      <c r="G5" s="4">
        <f>9867</f>
        <v>9867</v>
      </c>
      <c r="H5" s="4">
        <f>1200</f>
        <v>1200</v>
      </c>
      <c r="I5" s="4">
        <f>800</f>
        <v>800</v>
      </c>
      <c r="J5" s="4">
        <f>9867</f>
        <v>9867</v>
      </c>
      <c r="K5" s="4">
        <f>1200</f>
        <v>1200</v>
      </c>
      <c r="L5" s="4">
        <f>800</f>
        <v>800</v>
      </c>
      <c r="M5" s="4">
        <f>9867</f>
        <v>9867</v>
      </c>
      <c r="N5" s="4">
        <f>1200</f>
        <v>1200</v>
      </c>
      <c r="O5" s="4">
        <f>800</f>
        <v>800</v>
      </c>
      <c r="P5" s="4">
        <f>9867</f>
        <v>9867</v>
      </c>
      <c r="Q5" s="4">
        <f>1200</f>
        <v>1200</v>
      </c>
      <c r="R5" s="4">
        <f>800</f>
        <v>800</v>
      </c>
      <c r="S5" s="4">
        <f>9867</f>
        <v>9867</v>
      </c>
      <c r="T5" s="4">
        <f>1200</f>
        <v>1200</v>
      </c>
      <c r="U5" s="4">
        <f>800</f>
        <v>800</v>
      </c>
      <c r="V5" s="4">
        <f>9867</f>
        <v>9867</v>
      </c>
      <c r="W5" s="4">
        <f>1200</f>
        <v>1200</v>
      </c>
      <c r="X5" s="4">
        <f>800</f>
        <v>800</v>
      </c>
      <c r="Y5" s="4">
        <f>9867</f>
        <v>9867</v>
      </c>
      <c r="Z5" s="4">
        <f>1200</f>
        <v>1200</v>
      </c>
      <c r="AA5" s="4">
        <f>800</f>
        <v>800</v>
      </c>
      <c r="AB5" s="4">
        <f>9867</f>
        <v>9867</v>
      </c>
      <c r="AC5" s="4">
        <f>1200</f>
        <v>1200</v>
      </c>
      <c r="AD5" s="4">
        <f>800</f>
        <v>800</v>
      </c>
      <c r="AE5" s="4">
        <f>9867</f>
        <v>9867</v>
      </c>
      <c r="AF5" s="4">
        <f>1200</f>
        <v>1200</v>
      </c>
      <c r="AG5" s="4">
        <f>800</f>
        <v>800</v>
      </c>
      <c r="AH5" s="4">
        <f>9867</f>
        <v>9867</v>
      </c>
      <c r="AI5" s="4">
        <f>1200</f>
        <v>1200</v>
      </c>
      <c r="AJ5" s="4">
        <f>800</f>
        <v>800</v>
      </c>
      <c r="AK5" s="4">
        <f>9867</f>
        <v>9867</v>
      </c>
      <c r="AL5" s="4">
        <f>1200</f>
        <v>1200</v>
      </c>
      <c r="AM5" s="4">
        <f>800</f>
        <v>800</v>
      </c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x14ac:dyDescent="0.2">
      <c r="A6" s="2" t="s">
        <v>4</v>
      </c>
      <c r="B6" s="4">
        <f>50490</f>
        <v>50490</v>
      </c>
      <c r="C6" s="4">
        <f>55135.27</f>
        <v>55135.27</v>
      </c>
      <c r="D6" s="4">
        <f>50081.66</f>
        <v>50081.66</v>
      </c>
      <c r="E6" s="4">
        <f>50490</f>
        <v>50490</v>
      </c>
      <c r="F6" s="4">
        <f>55135.27</f>
        <v>55135.27</v>
      </c>
      <c r="G6" s="4">
        <f>50081.66</f>
        <v>50081.66</v>
      </c>
      <c r="H6" s="4">
        <f>50490</f>
        <v>50490</v>
      </c>
      <c r="I6" s="4">
        <f>55135.27</f>
        <v>55135.27</v>
      </c>
      <c r="J6" s="4">
        <f>50081.66</f>
        <v>50081.66</v>
      </c>
      <c r="K6" s="4">
        <f>50490</f>
        <v>50490</v>
      </c>
      <c r="L6" s="4">
        <f>55135.27</f>
        <v>55135.27</v>
      </c>
      <c r="M6" s="4">
        <f>50081.66</f>
        <v>50081.66</v>
      </c>
      <c r="N6" s="4">
        <f>50490</f>
        <v>50490</v>
      </c>
      <c r="O6" s="4">
        <f>55135.27</f>
        <v>55135.27</v>
      </c>
      <c r="P6" s="4">
        <f>50081.66</f>
        <v>50081.66</v>
      </c>
      <c r="Q6" s="4">
        <f>50490</f>
        <v>50490</v>
      </c>
      <c r="R6" s="4">
        <f>55135.27</f>
        <v>55135.27</v>
      </c>
      <c r="S6" s="4">
        <f>50081.66</f>
        <v>50081.66</v>
      </c>
      <c r="T6" s="4">
        <f>50490</f>
        <v>50490</v>
      </c>
      <c r="U6" s="4">
        <f>55135.27</f>
        <v>55135.27</v>
      </c>
      <c r="V6" s="4">
        <f>50081.66</f>
        <v>50081.66</v>
      </c>
      <c r="W6" s="4">
        <f>50490</f>
        <v>50490</v>
      </c>
      <c r="X6" s="4">
        <f>55135.27</f>
        <v>55135.27</v>
      </c>
      <c r="Y6" s="4">
        <f>50081.66</f>
        <v>50081.66</v>
      </c>
      <c r="Z6" s="4">
        <f>50490</f>
        <v>50490</v>
      </c>
      <c r="AA6" s="4">
        <f>55135.27</f>
        <v>55135.27</v>
      </c>
      <c r="AB6" s="4">
        <f>50081.66</f>
        <v>50081.66</v>
      </c>
      <c r="AC6" s="4">
        <f>50490</f>
        <v>50490</v>
      </c>
      <c r="AD6" s="4">
        <f>55135.27</f>
        <v>55135.27</v>
      </c>
      <c r="AE6" s="4">
        <f>50081.66</f>
        <v>50081.66</v>
      </c>
      <c r="AF6" s="4">
        <f>50490</f>
        <v>50490</v>
      </c>
      <c r="AG6" s="4">
        <f>55135.27</f>
        <v>55135.27</v>
      </c>
      <c r="AH6" s="4">
        <f>50081.66</f>
        <v>50081.66</v>
      </c>
      <c r="AI6" s="4">
        <f>50490</f>
        <v>50490</v>
      </c>
      <c r="AJ6" s="4">
        <f>55135.27</f>
        <v>55135.27</v>
      </c>
      <c r="AK6" s="4">
        <f>50081.66</f>
        <v>50081.66</v>
      </c>
      <c r="AL6" s="4">
        <f>50490</f>
        <v>50490</v>
      </c>
      <c r="AM6" s="4">
        <f>55135.27</f>
        <v>55135.27</v>
      </c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x14ac:dyDescent="0.2">
      <c r="A7" s="2" t="s">
        <v>5</v>
      </c>
      <c r="B7" s="4">
        <f>9724</f>
        <v>9724</v>
      </c>
      <c r="C7" s="4">
        <f>35620</f>
        <v>35620</v>
      </c>
      <c r="D7" s="4">
        <f>26085</f>
        <v>26085</v>
      </c>
      <c r="E7" s="4">
        <f>9724</f>
        <v>9724</v>
      </c>
      <c r="F7" s="4">
        <f>35620</f>
        <v>35620</v>
      </c>
      <c r="G7" s="4">
        <f>26085</f>
        <v>26085</v>
      </c>
      <c r="H7" s="4">
        <f>9724</f>
        <v>9724</v>
      </c>
      <c r="I7" s="4">
        <f>35620</f>
        <v>35620</v>
      </c>
      <c r="J7" s="4">
        <f>26085</f>
        <v>26085</v>
      </c>
      <c r="K7" s="4">
        <f>9724</f>
        <v>9724</v>
      </c>
      <c r="L7" s="4">
        <f>35620</f>
        <v>35620</v>
      </c>
      <c r="M7" s="4">
        <f>26085</f>
        <v>26085</v>
      </c>
      <c r="N7" s="4">
        <f>9724</f>
        <v>9724</v>
      </c>
      <c r="O7" s="4">
        <f>35620</f>
        <v>35620</v>
      </c>
      <c r="P7" s="4">
        <f>26085</f>
        <v>26085</v>
      </c>
      <c r="Q7" s="4">
        <f>9724</f>
        <v>9724</v>
      </c>
      <c r="R7" s="4">
        <f>35620</f>
        <v>35620</v>
      </c>
      <c r="S7" s="4">
        <f>26085</f>
        <v>26085</v>
      </c>
      <c r="T7" s="4">
        <f>9724</f>
        <v>9724</v>
      </c>
      <c r="U7" s="4">
        <f>35620</f>
        <v>35620</v>
      </c>
      <c r="V7" s="4">
        <f>26085</f>
        <v>26085</v>
      </c>
      <c r="W7" s="4">
        <f>9724</f>
        <v>9724</v>
      </c>
      <c r="X7" s="4">
        <f>35620</f>
        <v>35620</v>
      </c>
      <c r="Y7" s="4">
        <f>26085</f>
        <v>26085</v>
      </c>
      <c r="Z7" s="4">
        <f>9724</f>
        <v>9724</v>
      </c>
      <c r="AA7" s="4">
        <f>35620</f>
        <v>35620</v>
      </c>
      <c r="AB7" s="4">
        <f>26085</f>
        <v>26085</v>
      </c>
      <c r="AC7" s="4">
        <f>9724</f>
        <v>9724</v>
      </c>
      <c r="AD7" s="4">
        <f>35620</f>
        <v>35620</v>
      </c>
      <c r="AE7" s="4">
        <f>26085</f>
        <v>26085</v>
      </c>
      <c r="AF7" s="4">
        <f>9724</f>
        <v>9724</v>
      </c>
      <c r="AG7" s="4">
        <f>35620</f>
        <v>35620</v>
      </c>
      <c r="AH7" s="4">
        <f>26085</f>
        <v>26085</v>
      </c>
      <c r="AI7" s="4">
        <f>9724</f>
        <v>9724</v>
      </c>
      <c r="AJ7" s="4">
        <f>35620</f>
        <v>35620</v>
      </c>
      <c r="AK7" s="4">
        <f>26085</f>
        <v>26085</v>
      </c>
      <c r="AL7" s="4">
        <f>9724</f>
        <v>9724</v>
      </c>
      <c r="AM7" s="4">
        <f>35620</f>
        <v>35620</v>
      </c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x14ac:dyDescent="0.2">
      <c r="A8" s="2" t="s">
        <v>6</v>
      </c>
      <c r="B8" s="4">
        <f>163834.75</f>
        <v>163834.75</v>
      </c>
      <c r="C8" s="4">
        <f>89984</f>
        <v>89984</v>
      </c>
      <c r="D8" s="4">
        <f>57877</f>
        <v>57877</v>
      </c>
      <c r="E8" s="4">
        <f>163834.75</f>
        <v>163834.75</v>
      </c>
      <c r="F8" s="4">
        <f>89984</f>
        <v>89984</v>
      </c>
      <c r="G8" s="4">
        <f>57877</f>
        <v>57877</v>
      </c>
      <c r="H8" s="4">
        <f>163834.75</f>
        <v>163834.75</v>
      </c>
      <c r="I8" s="4">
        <f>89984</f>
        <v>89984</v>
      </c>
      <c r="J8" s="4">
        <f>57877</f>
        <v>57877</v>
      </c>
      <c r="K8" s="4">
        <f>163834.75</f>
        <v>163834.75</v>
      </c>
      <c r="L8" s="4">
        <f>89984</f>
        <v>89984</v>
      </c>
      <c r="M8" s="4">
        <f>57877</f>
        <v>57877</v>
      </c>
      <c r="N8" s="4">
        <f>163834.75</f>
        <v>163834.75</v>
      </c>
      <c r="O8" s="4">
        <f>89984</f>
        <v>89984</v>
      </c>
      <c r="P8" s="4">
        <f>57877</f>
        <v>57877</v>
      </c>
      <c r="Q8" s="4">
        <f>163834.75</f>
        <v>163834.75</v>
      </c>
      <c r="R8" s="4">
        <f>89984</f>
        <v>89984</v>
      </c>
      <c r="S8" s="4">
        <f>57877</f>
        <v>57877</v>
      </c>
      <c r="T8" s="4">
        <f>163834.75</f>
        <v>163834.75</v>
      </c>
      <c r="U8" s="4">
        <f>89984</f>
        <v>89984</v>
      </c>
      <c r="V8" s="4">
        <f>57877</f>
        <v>57877</v>
      </c>
      <c r="W8" s="4">
        <f>163834.75</f>
        <v>163834.75</v>
      </c>
      <c r="X8" s="4">
        <f>89984</f>
        <v>89984</v>
      </c>
      <c r="Y8" s="4">
        <f>57877</f>
        <v>57877</v>
      </c>
      <c r="Z8" s="4">
        <f>163834.75</f>
        <v>163834.75</v>
      </c>
      <c r="AA8" s="4">
        <f>89984</f>
        <v>89984</v>
      </c>
      <c r="AB8" s="4">
        <f>57877</f>
        <v>57877</v>
      </c>
      <c r="AC8" s="4">
        <f>163834.75</f>
        <v>163834.75</v>
      </c>
      <c r="AD8" s="4">
        <f>89984</f>
        <v>89984</v>
      </c>
      <c r="AE8" s="4">
        <f>57877</f>
        <v>57877</v>
      </c>
      <c r="AF8" s="4">
        <f>163834.75</f>
        <v>163834.75</v>
      </c>
      <c r="AG8" s="4">
        <f>89984</f>
        <v>89984</v>
      </c>
      <c r="AH8" s="4">
        <f>57877</f>
        <v>57877</v>
      </c>
      <c r="AI8" s="4">
        <f>163834.75</f>
        <v>163834.75</v>
      </c>
      <c r="AJ8" s="4">
        <f>89984</f>
        <v>89984</v>
      </c>
      <c r="AK8" s="4">
        <f>57877</f>
        <v>57877</v>
      </c>
      <c r="AL8" s="4">
        <f>163834.75</f>
        <v>163834.75</v>
      </c>
      <c r="AM8" s="4">
        <f>89984</f>
        <v>89984</v>
      </c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x14ac:dyDescent="0.2">
      <c r="A9" s="2" t="s">
        <v>7</v>
      </c>
      <c r="B9" s="3"/>
      <c r="C9" s="4">
        <f>1000</f>
        <v>1000</v>
      </c>
      <c r="D9" s="3"/>
      <c r="E9" s="3"/>
      <c r="F9" s="4">
        <f>1000</f>
        <v>1000</v>
      </c>
      <c r="G9" s="3"/>
      <c r="H9" s="3"/>
      <c r="I9" s="4">
        <f>1000</f>
        <v>1000</v>
      </c>
      <c r="J9" s="3"/>
      <c r="K9" s="3"/>
      <c r="L9" s="4">
        <f>1000</f>
        <v>1000</v>
      </c>
      <c r="M9" s="3"/>
      <c r="N9" s="3"/>
      <c r="O9" s="4">
        <f>1000</f>
        <v>1000</v>
      </c>
      <c r="P9" s="3"/>
      <c r="Q9" s="3"/>
      <c r="R9" s="4">
        <f>1000</f>
        <v>1000</v>
      </c>
      <c r="S9" s="3"/>
      <c r="T9" s="3"/>
      <c r="U9" s="4">
        <f>1000</f>
        <v>1000</v>
      </c>
      <c r="V9" s="3"/>
      <c r="W9" s="3"/>
      <c r="X9" s="4">
        <f>1000</f>
        <v>1000</v>
      </c>
      <c r="Y9" s="3"/>
      <c r="Z9" s="3"/>
      <c r="AA9" s="4">
        <f>1000</f>
        <v>1000</v>
      </c>
      <c r="AB9" s="3"/>
      <c r="AC9" s="3"/>
      <c r="AD9" s="4">
        <f>1000</f>
        <v>1000</v>
      </c>
      <c r="AE9" s="3"/>
      <c r="AF9" s="3"/>
      <c r="AG9" s="4">
        <f>1000</f>
        <v>1000</v>
      </c>
      <c r="AH9" s="3"/>
      <c r="AI9" s="3"/>
      <c r="AJ9" s="4">
        <f>1000</f>
        <v>1000</v>
      </c>
      <c r="AK9" s="3"/>
      <c r="AL9" s="3"/>
      <c r="AM9" s="4">
        <f>1000</f>
        <v>1000</v>
      </c>
      <c r="AN9" s="3"/>
      <c r="AO9" s="3"/>
      <c r="AP9" s="4"/>
      <c r="AQ9" s="3"/>
      <c r="AR9" s="3"/>
      <c r="AS9" s="4"/>
      <c r="AT9" s="3"/>
      <c r="AU9" s="3"/>
      <c r="AV9" s="4"/>
      <c r="AW9" s="3"/>
    </row>
    <row r="10" spans="1:49" x14ac:dyDescent="0.2">
      <c r="A10" s="2" t="s">
        <v>8</v>
      </c>
      <c r="B10" s="3"/>
      <c r="C10" s="3"/>
      <c r="D10" s="4">
        <f>8874.14</f>
        <v>8874.14</v>
      </c>
      <c r="E10" s="3"/>
      <c r="F10" s="3"/>
      <c r="G10" s="4">
        <f>8874.14</f>
        <v>8874.14</v>
      </c>
      <c r="H10" s="3"/>
      <c r="I10" s="3"/>
      <c r="J10" s="4">
        <f>8874.14</f>
        <v>8874.14</v>
      </c>
      <c r="K10" s="3"/>
      <c r="L10" s="3"/>
      <c r="M10" s="4">
        <f>8874.14</f>
        <v>8874.14</v>
      </c>
      <c r="N10" s="3"/>
      <c r="O10" s="3"/>
      <c r="P10" s="4">
        <f>8874.14</f>
        <v>8874.14</v>
      </c>
      <c r="Q10" s="3"/>
      <c r="R10" s="3"/>
      <c r="S10" s="4">
        <f>8874.14</f>
        <v>8874.14</v>
      </c>
      <c r="T10" s="3"/>
      <c r="U10" s="3"/>
      <c r="V10" s="4">
        <f>8874.14</f>
        <v>8874.14</v>
      </c>
      <c r="W10" s="3"/>
      <c r="X10" s="3"/>
      <c r="Y10" s="4">
        <f>8874.14</f>
        <v>8874.14</v>
      </c>
      <c r="Z10" s="3"/>
      <c r="AA10" s="3"/>
      <c r="AB10" s="4">
        <f>8874.14</f>
        <v>8874.14</v>
      </c>
      <c r="AC10" s="3"/>
      <c r="AD10" s="3"/>
      <c r="AE10" s="4">
        <f>8874.14</f>
        <v>8874.14</v>
      </c>
      <c r="AF10" s="3"/>
      <c r="AG10" s="3"/>
      <c r="AH10" s="4">
        <f>8874.14</f>
        <v>8874.14</v>
      </c>
      <c r="AI10" s="3"/>
      <c r="AJ10" s="3"/>
      <c r="AK10" s="4">
        <f>8874.14</f>
        <v>8874.14</v>
      </c>
      <c r="AL10" s="3"/>
      <c r="AM10" s="3"/>
      <c r="AN10" s="4"/>
      <c r="AO10" s="3"/>
      <c r="AP10" s="3"/>
      <c r="AQ10" s="4"/>
      <c r="AR10" s="3"/>
      <c r="AS10" s="3"/>
      <c r="AT10" s="4"/>
      <c r="AU10" s="3"/>
      <c r="AV10" s="3"/>
      <c r="AW10" s="4"/>
    </row>
    <row r="11" spans="1:49" x14ac:dyDescent="0.2">
      <c r="A11" s="2" t="s">
        <v>9</v>
      </c>
      <c r="B11" s="5">
        <f>(((((((B3)+(B4))+(B5))+(B6))+(B7))+(B8))+(B9))+(B10)</f>
        <v>1149573.23</v>
      </c>
      <c r="C11" s="5">
        <f>(((((((C3)+(C4))+(C5))+(C6))+(C7))+(C8))+(C9))+(C10)</f>
        <v>1487020.87</v>
      </c>
      <c r="D11" s="5">
        <f>(((((((D3)+(D4))+(D5))+(D6))+(D7))+(D8))+(D9))+(D10)</f>
        <v>2107189.5900000003</v>
      </c>
      <c r="E11" s="5">
        <f>(((((((E3)+(E4))+(E5))+(E6))+(E7))+(E8))+(E9))+(E10)</f>
        <v>1149573.23</v>
      </c>
      <c r="F11" s="5">
        <f>(((((((F3)+(F4))+(F5))+(F6))+(F7))+(F8))+(F9))+(F10)</f>
        <v>1487020.87</v>
      </c>
      <c r="G11" s="5">
        <f>(((((((G3)+(G4))+(G5))+(G6))+(G7))+(G8))+(G9))+(G10)</f>
        <v>2107189.5900000003</v>
      </c>
      <c r="H11" s="5">
        <f>(((((((H3)+(H4))+(H5))+(H6))+(H7))+(H8))+(H9))+(H10)</f>
        <v>1149573.23</v>
      </c>
      <c r="I11" s="5">
        <f>(((((((I3)+(I4))+(I5))+(I6))+(I7))+(I8))+(I9))+(I10)</f>
        <v>1487020.87</v>
      </c>
      <c r="J11" s="5">
        <f>(((((((J3)+(J4))+(J5))+(J6))+(J7))+(J8))+(J9))+(J10)</f>
        <v>2107189.5900000003</v>
      </c>
      <c r="K11" s="5">
        <f>(((((((K3)+(K4))+(K5))+(K6))+(K7))+(K8))+(K9))+(K10)</f>
        <v>1149573.23</v>
      </c>
      <c r="L11" s="5">
        <f>(((((((L3)+(L4))+(L5))+(L6))+(L7))+(L8))+(L9))+(L10)</f>
        <v>1487020.87</v>
      </c>
      <c r="M11" s="5">
        <f>(((((((M3)+(M4))+(M5))+(M6))+(M7))+(M8))+(M9))+(M10)</f>
        <v>2107189.5900000003</v>
      </c>
      <c r="N11" s="5">
        <f>(((((((N3)+(N4))+(N5))+(N6))+(N7))+(N8))+(N9))+(N10)</f>
        <v>1149573.23</v>
      </c>
      <c r="O11" s="5">
        <f>(((((((O3)+(O4))+(O5))+(O6))+(O7))+(O8))+(O9))+(O10)</f>
        <v>1487020.87</v>
      </c>
      <c r="P11" s="5">
        <f>(((((((P3)+(P4))+(P5))+(P6))+(P7))+(P8))+(P9))+(P10)</f>
        <v>2107189.5900000003</v>
      </c>
      <c r="Q11" s="5">
        <f>(((((((Q3)+(Q4))+(Q5))+(Q6))+(Q7))+(Q8))+(Q9))+(Q10)</f>
        <v>1149573.23</v>
      </c>
      <c r="R11" s="5">
        <f>(((((((R3)+(R4))+(R5))+(R6))+(R7))+(R8))+(R9))+(R10)</f>
        <v>1487020.87</v>
      </c>
      <c r="S11" s="5">
        <f>(((((((S3)+(S4))+(S5))+(S6))+(S7))+(S8))+(S9))+(S10)</f>
        <v>2107189.5900000003</v>
      </c>
      <c r="T11" s="5">
        <f>(((((((T3)+(T4))+(T5))+(T6))+(T7))+(T8))+(T9))+(T10)</f>
        <v>1149573.23</v>
      </c>
      <c r="U11" s="5">
        <f>(((((((U3)+(U4))+(U5))+(U6))+(U7))+(U8))+(U9))+(U10)</f>
        <v>1487020.87</v>
      </c>
      <c r="V11" s="5">
        <f>(((((((V3)+(V4))+(V5))+(V6))+(V7))+(V8))+(V9))+(V10)</f>
        <v>2107189.5900000003</v>
      </c>
      <c r="W11" s="5">
        <f>(((((((W3)+(W4))+(W5))+(W6))+(W7))+(W8))+(W9))+(W10)</f>
        <v>1149573.23</v>
      </c>
      <c r="X11" s="5">
        <f>(((((((X3)+(X4))+(X5))+(X6))+(X7))+(X8))+(X9))+(X10)</f>
        <v>1487020.87</v>
      </c>
      <c r="Y11" s="5">
        <f>(((((((Y3)+(Y4))+(Y5))+(Y6))+(Y7))+(Y8))+(Y9))+(Y10)</f>
        <v>2107189.5900000003</v>
      </c>
      <c r="Z11" s="5">
        <f>(((((((Z3)+(Z4))+(Z5))+(Z6))+(Z7))+(Z8))+(Z9))+(Z10)</f>
        <v>1149573.23</v>
      </c>
      <c r="AA11" s="5">
        <f>(((((((AA3)+(AA4))+(AA5))+(AA6))+(AA7))+(AA8))+(AA9))+(AA10)</f>
        <v>1487020.87</v>
      </c>
      <c r="AB11" s="5">
        <f>(((((((AB3)+(AB4))+(AB5))+(AB6))+(AB7))+(AB8))+(AB9))+(AB10)</f>
        <v>2107189.5900000003</v>
      </c>
      <c r="AC11" s="5">
        <f>(((((((AC3)+(AC4))+(AC5))+(AC6))+(AC7))+(AC8))+(AC9))+(AC10)</f>
        <v>1149573.23</v>
      </c>
      <c r="AD11" s="5">
        <f>(((((((AD3)+(AD4))+(AD5))+(AD6))+(AD7))+(AD8))+(AD9))+(AD10)</f>
        <v>1487020.87</v>
      </c>
      <c r="AE11" s="5">
        <f>(((((((AE3)+(AE4))+(AE5))+(AE6))+(AE7))+(AE8))+(AE9))+(AE10)</f>
        <v>2107189.5900000003</v>
      </c>
      <c r="AF11" s="5">
        <f>(((((((AF3)+(AF4))+(AF5))+(AF6))+(AF7))+(AF8))+(AF9))+(AF10)</f>
        <v>1149573.23</v>
      </c>
      <c r="AG11" s="5">
        <f>(((((((AG3)+(AG4))+(AG5))+(AG6))+(AG7))+(AG8))+(AG9))+(AG10)</f>
        <v>1487020.87</v>
      </c>
      <c r="AH11" s="5">
        <f>(((((((AH3)+(AH4))+(AH5))+(AH6))+(AH7))+(AH8))+(AH9))+(AH10)</f>
        <v>2107189.5900000003</v>
      </c>
      <c r="AI11" s="5">
        <f>(((((((AI3)+(AI4))+(AI5))+(AI6))+(AI7))+(AI8))+(AI9))+(AI10)</f>
        <v>1149573.23</v>
      </c>
      <c r="AJ11" s="5">
        <f>(((((((AJ3)+(AJ4))+(AJ5))+(AJ6))+(AJ7))+(AJ8))+(AJ9))+(AJ10)</f>
        <v>1487020.87</v>
      </c>
      <c r="AK11" s="5">
        <f>(((((((AK3)+(AK4))+(AK5))+(AK6))+(AK7))+(AK8))+(AK9))+(AK10)</f>
        <v>2107189.5900000003</v>
      </c>
      <c r="AL11" s="5">
        <f>(((((((AL3)+(AL4))+(AL5))+(AL6))+(AL7))+(AL8))+(AL9))+(AL10)</f>
        <v>1149573.23</v>
      </c>
      <c r="AM11" s="5">
        <f>(((((((AM3)+(AM4))+(AM5))+(AM6))+(AM7))+(AM8))+(AM9))+(AM10)</f>
        <v>1487020.87</v>
      </c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x14ac:dyDescent="0.2">
      <c r="A12" s="2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x14ac:dyDescent="0.2">
      <c r="A13" s="2" t="s">
        <v>11</v>
      </c>
      <c r="B13" s="4">
        <f>23881.5</f>
        <v>23881.5</v>
      </c>
      <c r="C13" s="3"/>
      <c r="D13" s="3"/>
      <c r="E13" s="4">
        <f>23881.5</f>
        <v>23881.5</v>
      </c>
      <c r="F13" s="3"/>
      <c r="G13" s="3"/>
      <c r="H13" s="4">
        <f>23881.5</f>
        <v>23881.5</v>
      </c>
      <c r="I13" s="3"/>
      <c r="J13" s="3"/>
      <c r="K13" s="4">
        <f>23881.5</f>
        <v>23881.5</v>
      </c>
      <c r="L13" s="3"/>
      <c r="M13" s="3"/>
      <c r="N13" s="4">
        <f>23881.5</f>
        <v>23881.5</v>
      </c>
      <c r="O13" s="3"/>
      <c r="P13" s="3"/>
      <c r="Q13" s="4">
        <f>23881.5</f>
        <v>23881.5</v>
      </c>
      <c r="R13" s="3"/>
      <c r="S13" s="3"/>
      <c r="T13" s="4">
        <f>23881.5</f>
        <v>23881.5</v>
      </c>
      <c r="U13" s="3"/>
      <c r="V13" s="3"/>
      <c r="W13" s="4">
        <f>23881.5</f>
        <v>23881.5</v>
      </c>
      <c r="X13" s="3"/>
      <c r="Y13" s="3"/>
      <c r="Z13" s="4">
        <f>23881.5</f>
        <v>23881.5</v>
      </c>
      <c r="AA13" s="3"/>
      <c r="AB13" s="3"/>
      <c r="AC13" s="4">
        <f>23881.5</f>
        <v>23881.5</v>
      </c>
      <c r="AD13" s="3"/>
      <c r="AE13" s="3"/>
      <c r="AF13" s="4">
        <f>23881.5</f>
        <v>23881.5</v>
      </c>
      <c r="AG13" s="3"/>
      <c r="AH13" s="3"/>
      <c r="AI13" s="4">
        <f>23881.5</f>
        <v>23881.5</v>
      </c>
      <c r="AJ13" s="3"/>
      <c r="AK13" s="3"/>
      <c r="AL13" s="4">
        <f>23881.5</f>
        <v>23881.5</v>
      </c>
      <c r="AM13" s="3"/>
      <c r="AN13" s="3"/>
      <c r="AO13" s="4"/>
      <c r="AP13" s="3"/>
      <c r="AQ13" s="3"/>
      <c r="AR13" s="4"/>
      <c r="AS13" s="3"/>
      <c r="AT13" s="3"/>
      <c r="AU13" s="4"/>
      <c r="AV13" s="3"/>
      <c r="AW13" s="3"/>
    </row>
    <row r="14" spans="1:49" x14ac:dyDescent="0.2">
      <c r="A14" s="2" t="s">
        <v>12</v>
      </c>
      <c r="B14" s="4">
        <f>20704.28</f>
        <v>20704.28</v>
      </c>
      <c r="C14" s="4">
        <f>23040.37</f>
        <v>23040.37</v>
      </c>
      <c r="D14" s="4">
        <f>20278.14</f>
        <v>20278.14</v>
      </c>
      <c r="E14" s="4">
        <f>20704.28</f>
        <v>20704.28</v>
      </c>
      <c r="F14" s="4">
        <f>23040.37</f>
        <v>23040.37</v>
      </c>
      <c r="G14" s="4">
        <f>20278.14</f>
        <v>20278.14</v>
      </c>
      <c r="H14" s="4">
        <f>20704.28</f>
        <v>20704.28</v>
      </c>
      <c r="I14" s="4">
        <f>23040.37</f>
        <v>23040.37</v>
      </c>
      <c r="J14" s="4">
        <f>20278.14</f>
        <v>20278.14</v>
      </c>
      <c r="K14" s="4">
        <f>20704.28</f>
        <v>20704.28</v>
      </c>
      <c r="L14" s="4">
        <f>23040.37</f>
        <v>23040.37</v>
      </c>
      <c r="M14" s="4">
        <f>20278.14</f>
        <v>20278.14</v>
      </c>
      <c r="N14" s="4">
        <f>20704.28</f>
        <v>20704.28</v>
      </c>
      <c r="O14" s="4">
        <f>23040.37</f>
        <v>23040.37</v>
      </c>
      <c r="P14" s="4">
        <f>20278.14</f>
        <v>20278.14</v>
      </c>
      <c r="Q14" s="4">
        <f>20704.28</f>
        <v>20704.28</v>
      </c>
      <c r="R14" s="4">
        <f>23040.37</f>
        <v>23040.37</v>
      </c>
      <c r="S14" s="4">
        <f>20278.14</f>
        <v>20278.14</v>
      </c>
      <c r="T14" s="4">
        <f>20704.28</f>
        <v>20704.28</v>
      </c>
      <c r="U14" s="4">
        <f>23040.37</f>
        <v>23040.37</v>
      </c>
      <c r="V14" s="4">
        <f>20278.14</f>
        <v>20278.14</v>
      </c>
      <c r="W14" s="4">
        <f>20704.28</f>
        <v>20704.28</v>
      </c>
      <c r="X14" s="4">
        <f>23040.37</f>
        <v>23040.37</v>
      </c>
      <c r="Y14" s="4">
        <f>20278.14</f>
        <v>20278.14</v>
      </c>
      <c r="Z14" s="4">
        <f>20704.28</f>
        <v>20704.28</v>
      </c>
      <c r="AA14" s="4">
        <f>23040.37</f>
        <v>23040.37</v>
      </c>
      <c r="AB14" s="4">
        <f>20278.14</f>
        <v>20278.14</v>
      </c>
      <c r="AC14" s="4">
        <f>20704.28</f>
        <v>20704.28</v>
      </c>
      <c r="AD14" s="4">
        <f>23040.37</f>
        <v>23040.37</v>
      </c>
      <c r="AE14" s="4">
        <f>20278.14</f>
        <v>20278.14</v>
      </c>
      <c r="AF14" s="4">
        <f>20704.28</f>
        <v>20704.28</v>
      </c>
      <c r="AG14" s="4">
        <f>23040.37</f>
        <v>23040.37</v>
      </c>
      <c r="AH14" s="4">
        <f>20278.14</f>
        <v>20278.14</v>
      </c>
      <c r="AI14" s="4">
        <f>20704.28</f>
        <v>20704.28</v>
      </c>
      <c r="AJ14" s="4">
        <f>23040.37</f>
        <v>23040.37</v>
      </c>
      <c r="AK14" s="4">
        <f>20278.14</f>
        <v>20278.14</v>
      </c>
      <c r="AL14" s="4">
        <f>20704.28</f>
        <v>20704.28</v>
      </c>
      <c r="AM14" s="4">
        <f>23040.37</f>
        <v>23040.37</v>
      </c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x14ac:dyDescent="0.2">
      <c r="A15" s="2" t="s">
        <v>13</v>
      </c>
      <c r="B15" s="4">
        <f>3070.4</f>
        <v>3070.4</v>
      </c>
      <c r="C15" s="4">
        <f>4089.9</f>
        <v>4089.9</v>
      </c>
      <c r="D15" s="4">
        <f>-4584.47</f>
        <v>-4584.47</v>
      </c>
      <c r="E15" s="4">
        <f>3070.4</f>
        <v>3070.4</v>
      </c>
      <c r="F15" s="4">
        <f>4089.9</f>
        <v>4089.9</v>
      </c>
      <c r="G15" s="4">
        <f>-4584.47</f>
        <v>-4584.47</v>
      </c>
      <c r="H15" s="4">
        <f>3070.4</f>
        <v>3070.4</v>
      </c>
      <c r="I15" s="4">
        <f>4089.9</f>
        <v>4089.9</v>
      </c>
      <c r="J15" s="4">
        <f>-4584.47</f>
        <v>-4584.47</v>
      </c>
      <c r="K15" s="4">
        <f>3070.4</f>
        <v>3070.4</v>
      </c>
      <c r="L15" s="4">
        <f>4089.9</f>
        <v>4089.9</v>
      </c>
      <c r="M15" s="4">
        <f>-4584.47</f>
        <v>-4584.47</v>
      </c>
      <c r="N15" s="4">
        <f>3070.4</f>
        <v>3070.4</v>
      </c>
      <c r="O15" s="4">
        <f>4089.9</f>
        <v>4089.9</v>
      </c>
      <c r="P15" s="4">
        <f>-4584.47</f>
        <v>-4584.47</v>
      </c>
      <c r="Q15" s="4">
        <f>3070.4</f>
        <v>3070.4</v>
      </c>
      <c r="R15" s="4">
        <f>4089.9</f>
        <v>4089.9</v>
      </c>
      <c r="S15" s="4">
        <f>-4584.47</f>
        <v>-4584.47</v>
      </c>
      <c r="T15" s="4">
        <f>3070.4</f>
        <v>3070.4</v>
      </c>
      <c r="U15" s="4">
        <f>4089.9</f>
        <v>4089.9</v>
      </c>
      <c r="V15" s="4">
        <f>-4584.47</f>
        <v>-4584.47</v>
      </c>
      <c r="W15" s="4">
        <f>3070.4</f>
        <v>3070.4</v>
      </c>
      <c r="X15" s="4">
        <f>4089.9</f>
        <v>4089.9</v>
      </c>
      <c r="Y15" s="4">
        <f>-4584.47</f>
        <v>-4584.47</v>
      </c>
      <c r="Z15" s="4">
        <f>3070.4</f>
        <v>3070.4</v>
      </c>
      <c r="AA15" s="4">
        <f>4089.9</f>
        <v>4089.9</v>
      </c>
      <c r="AB15" s="4">
        <f>-4584.47</f>
        <v>-4584.47</v>
      </c>
      <c r="AC15" s="4">
        <f>3070.4</f>
        <v>3070.4</v>
      </c>
      <c r="AD15" s="4">
        <f>4089.9</f>
        <v>4089.9</v>
      </c>
      <c r="AE15" s="4">
        <f>-4584.47</f>
        <v>-4584.47</v>
      </c>
      <c r="AF15" s="4">
        <f>3070.4</f>
        <v>3070.4</v>
      </c>
      <c r="AG15" s="4">
        <f>4089.9</f>
        <v>4089.9</v>
      </c>
      <c r="AH15" s="4">
        <f>-4584.47</f>
        <v>-4584.47</v>
      </c>
      <c r="AI15" s="4">
        <f>3070.4</f>
        <v>3070.4</v>
      </c>
      <c r="AJ15" s="4">
        <f>4089.9</f>
        <v>4089.9</v>
      </c>
      <c r="AK15" s="4">
        <f>-4584.47</f>
        <v>-4584.47</v>
      </c>
      <c r="AL15" s="4">
        <f>3070.4</f>
        <v>3070.4</v>
      </c>
      <c r="AM15" s="4">
        <f>4089.9</f>
        <v>4089.9</v>
      </c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x14ac:dyDescent="0.2">
      <c r="A16" s="2" t="s">
        <v>14</v>
      </c>
      <c r="B16" s="3"/>
      <c r="C16" s="4">
        <f>415.03</f>
        <v>415.03</v>
      </c>
      <c r="D16" s="4">
        <f>19648.76</f>
        <v>19648.759999999998</v>
      </c>
      <c r="E16" s="3"/>
      <c r="F16" s="4">
        <f>415.03</f>
        <v>415.03</v>
      </c>
      <c r="G16" s="4">
        <f>19648.76</f>
        <v>19648.759999999998</v>
      </c>
      <c r="H16" s="3"/>
      <c r="I16" s="4">
        <f>415.03</f>
        <v>415.03</v>
      </c>
      <c r="J16" s="4">
        <f>19648.76</f>
        <v>19648.759999999998</v>
      </c>
      <c r="K16" s="3"/>
      <c r="L16" s="4">
        <f>415.03</f>
        <v>415.03</v>
      </c>
      <c r="M16" s="4">
        <f>19648.76</f>
        <v>19648.759999999998</v>
      </c>
      <c r="N16" s="3"/>
      <c r="O16" s="4">
        <f>415.03</f>
        <v>415.03</v>
      </c>
      <c r="P16" s="4">
        <f>19648.76</f>
        <v>19648.759999999998</v>
      </c>
      <c r="Q16" s="3"/>
      <c r="R16" s="4">
        <f>415.03</f>
        <v>415.03</v>
      </c>
      <c r="S16" s="4">
        <f>19648.76</f>
        <v>19648.759999999998</v>
      </c>
      <c r="T16" s="3"/>
      <c r="U16" s="4">
        <f>415.03</f>
        <v>415.03</v>
      </c>
      <c r="V16" s="4">
        <f>19648.76</f>
        <v>19648.759999999998</v>
      </c>
      <c r="W16" s="3"/>
      <c r="X16" s="4">
        <f>415.03</f>
        <v>415.03</v>
      </c>
      <c r="Y16" s="4">
        <f>19648.76</f>
        <v>19648.759999999998</v>
      </c>
      <c r="Z16" s="3"/>
      <c r="AA16" s="4">
        <f>415.03</f>
        <v>415.03</v>
      </c>
      <c r="AB16" s="4">
        <f>19648.76</f>
        <v>19648.759999999998</v>
      </c>
      <c r="AC16" s="3"/>
      <c r="AD16" s="4">
        <f>415.03</f>
        <v>415.03</v>
      </c>
      <c r="AE16" s="4">
        <f>19648.76</f>
        <v>19648.759999999998</v>
      </c>
      <c r="AF16" s="3"/>
      <c r="AG16" s="4">
        <f>415.03</f>
        <v>415.03</v>
      </c>
      <c r="AH16" s="4">
        <f>19648.76</f>
        <v>19648.759999999998</v>
      </c>
      <c r="AI16" s="3"/>
      <c r="AJ16" s="4">
        <f>415.03</f>
        <v>415.03</v>
      </c>
      <c r="AK16" s="4">
        <f>19648.76</f>
        <v>19648.759999999998</v>
      </c>
      <c r="AL16" s="3"/>
      <c r="AM16" s="4">
        <f>415.03</f>
        <v>415.03</v>
      </c>
      <c r="AN16" s="4"/>
      <c r="AO16" s="3"/>
      <c r="AP16" s="4"/>
      <c r="AQ16" s="4"/>
      <c r="AR16" s="3"/>
      <c r="AS16" s="4"/>
      <c r="AT16" s="4"/>
      <c r="AU16" s="3"/>
      <c r="AV16" s="4"/>
      <c r="AW16" s="4"/>
    </row>
    <row r="17" spans="1:49" x14ac:dyDescent="0.2">
      <c r="A17" s="2" t="s">
        <v>15</v>
      </c>
      <c r="B17" s="3"/>
      <c r="C17" s="3"/>
      <c r="D17" s="4">
        <f>18132</f>
        <v>18132</v>
      </c>
      <c r="E17" s="3"/>
      <c r="F17" s="3"/>
      <c r="G17" s="4">
        <f>18132</f>
        <v>18132</v>
      </c>
      <c r="H17" s="3"/>
      <c r="I17" s="3"/>
      <c r="J17" s="4">
        <f>18132</f>
        <v>18132</v>
      </c>
      <c r="K17" s="3"/>
      <c r="L17" s="3"/>
      <c r="M17" s="4">
        <f>18132</f>
        <v>18132</v>
      </c>
      <c r="N17" s="3"/>
      <c r="O17" s="3"/>
      <c r="P17" s="4">
        <f>18132</f>
        <v>18132</v>
      </c>
      <c r="Q17" s="3"/>
      <c r="R17" s="3"/>
      <c r="S17" s="4">
        <f>18132</f>
        <v>18132</v>
      </c>
      <c r="T17" s="3"/>
      <c r="U17" s="3"/>
      <c r="V17" s="4">
        <f>18132</f>
        <v>18132</v>
      </c>
      <c r="W17" s="3"/>
      <c r="X17" s="3"/>
      <c r="Y17" s="4">
        <f>18132</f>
        <v>18132</v>
      </c>
      <c r="Z17" s="3"/>
      <c r="AA17" s="3"/>
      <c r="AB17" s="4">
        <f>18132</f>
        <v>18132</v>
      </c>
      <c r="AC17" s="3"/>
      <c r="AD17" s="3"/>
      <c r="AE17" s="4">
        <f>18132</f>
        <v>18132</v>
      </c>
      <c r="AF17" s="3"/>
      <c r="AG17" s="3"/>
      <c r="AH17" s="4">
        <f>18132</f>
        <v>18132</v>
      </c>
      <c r="AI17" s="3"/>
      <c r="AJ17" s="3"/>
      <c r="AK17" s="4">
        <f>18132</f>
        <v>18132</v>
      </c>
      <c r="AL17" s="3"/>
      <c r="AM17" s="3"/>
      <c r="AN17" s="4"/>
      <c r="AO17" s="3"/>
      <c r="AP17" s="3"/>
      <c r="AQ17" s="4"/>
      <c r="AR17" s="3"/>
      <c r="AS17" s="3"/>
      <c r="AT17" s="4"/>
      <c r="AU17" s="3"/>
      <c r="AV17" s="3"/>
      <c r="AW17" s="4"/>
    </row>
    <row r="18" spans="1:49" x14ac:dyDescent="0.2">
      <c r="A18" s="2" t="s">
        <v>16</v>
      </c>
      <c r="B18" s="5">
        <f>((((B13)+(B14))+(B15))+(B16))+(B17)</f>
        <v>47656.18</v>
      </c>
      <c r="C18" s="5">
        <f>((((C13)+(C14))+(C15))+(C16))+(C17)</f>
        <v>27545.3</v>
      </c>
      <c r="D18" s="5">
        <f>((((D13)+(D14))+(D15))+(D16))+(D17)</f>
        <v>53474.429999999993</v>
      </c>
      <c r="E18" s="5">
        <f>((((E13)+(E14))+(E15))+(E16))+(E17)</f>
        <v>47656.18</v>
      </c>
      <c r="F18" s="5">
        <f>((((F13)+(F14))+(F15))+(F16))+(F17)</f>
        <v>27545.3</v>
      </c>
      <c r="G18" s="5">
        <f>((((G13)+(G14))+(G15))+(G16))+(G17)</f>
        <v>53474.429999999993</v>
      </c>
      <c r="H18" s="5">
        <f>((((H13)+(H14))+(H15))+(H16))+(H17)</f>
        <v>47656.18</v>
      </c>
      <c r="I18" s="5">
        <f>((((I13)+(I14))+(I15))+(I16))+(I17)</f>
        <v>27545.3</v>
      </c>
      <c r="J18" s="5">
        <f>((((J13)+(J14))+(J15))+(J16))+(J17)</f>
        <v>53474.429999999993</v>
      </c>
      <c r="K18" s="5">
        <f>((((K13)+(K14))+(K15))+(K16))+(K17)</f>
        <v>47656.18</v>
      </c>
      <c r="L18" s="5">
        <f>((((L13)+(L14))+(L15))+(L16))+(L17)</f>
        <v>27545.3</v>
      </c>
      <c r="M18" s="5">
        <f>((((M13)+(M14))+(M15))+(M16))+(M17)</f>
        <v>53474.429999999993</v>
      </c>
      <c r="N18" s="5">
        <f>((((N13)+(N14))+(N15))+(N16))+(N17)</f>
        <v>47656.18</v>
      </c>
      <c r="O18" s="5">
        <f>((((O13)+(O14))+(O15))+(O16))+(O17)</f>
        <v>27545.3</v>
      </c>
      <c r="P18" s="5">
        <f>((((P13)+(P14))+(P15))+(P16))+(P17)</f>
        <v>53474.429999999993</v>
      </c>
      <c r="Q18" s="5">
        <f>((((Q13)+(Q14))+(Q15))+(Q16))+(Q17)</f>
        <v>47656.18</v>
      </c>
      <c r="R18" s="5">
        <f>((((R13)+(R14))+(R15))+(R16))+(R17)</f>
        <v>27545.3</v>
      </c>
      <c r="S18" s="5">
        <f>((((S13)+(S14))+(S15))+(S16))+(S17)</f>
        <v>53474.429999999993</v>
      </c>
      <c r="T18" s="5">
        <f>((((T13)+(T14))+(T15))+(T16))+(T17)</f>
        <v>47656.18</v>
      </c>
      <c r="U18" s="5">
        <f>((((U13)+(U14))+(U15))+(U16))+(U17)</f>
        <v>27545.3</v>
      </c>
      <c r="V18" s="5">
        <f>((((V13)+(V14))+(V15))+(V16))+(V17)</f>
        <v>53474.429999999993</v>
      </c>
      <c r="W18" s="5">
        <f>((((W13)+(W14))+(W15))+(W16))+(W17)</f>
        <v>47656.18</v>
      </c>
      <c r="X18" s="5">
        <f>((((X13)+(X14))+(X15))+(X16))+(X17)</f>
        <v>27545.3</v>
      </c>
      <c r="Y18" s="5">
        <f>((((Y13)+(Y14))+(Y15))+(Y16))+(Y17)</f>
        <v>53474.429999999993</v>
      </c>
      <c r="Z18" s="5">
        <f>((((Z13)+(Z14))+(Z15))+(Z16))+(Z17)</f>
        <v>47656.18</v>
      </c>
      <c r="AA18" s="5">
        <f>((((AA13)+(AA14))+(AA15))+(AA16))+(AA17)</f>
        <v>27545.3</v>
      </c>
      <c r="AB18" s="5">
        <f>((((AB13)+(AB14))+(AB15))+(AB16))+(AB17)</f>
        <v>53474.429999999993</v>
      </c>
      <c r="AC18" s="5">
        <f>((((AC13)+(AC14))+(AC15))+(AC16))+(AC17)</f>
        <v>47656.18</v>
      </c>
      <c r="AD18" s="5">
        <f>((((AD13)+(AD14))+(AD15))+(AD16))+(AD17)</f>
        <v>27545.3</v>
      </c>
      <c r="AE18" s="5">
        <f>((((AE13)+(AE14))+(AE15))+(AE16))+(AE17)</f>
        <v>53474.429999999993</v>
      </c>
      <c r="AF18" s="5">
        <f>((((AF13)+(AF14))+(AF15))+(AF16))+(AF17)</f>
        <v>47656.18</v>
      </c>
      <c r="AG18" s="5">
        <f>((((AG13)+(AG14))+(AG15))+(AG16))+(AG17)</f>
        <v>27545.3</v>
      </c>
      <c r="AH18" s="5">
        <f>((((AH13)+(AH14))+(AH15))+(AH16))+(AH17)</f>
        <v>53474.429999999993</v>
      </c>
      <c r="AI18" s="5">
        <f>((((AI13)+(AI14))+(AI15))+(AI16))+(AI17)</f>
        <v>47656.18</v>
      </c>
      <c r="AJ18" s="5">
        <f>((((AJ13)+(AJ14))+(AJ15))+(AJ16))+(AJ17)</f>
        <v>27545.3</v>
      </c>
      <c r="AK18" s="5">
        <f>((((AK13)+(AK14))+(AK15))+(AK16))+(AK17)</f>
        <v>53474.429999999993</v>
      </c>
      <c r="AL18" s="5">
        <f>((((AL13)+(AL14))+(AL15))+(AL16))+(AL17)</f>
        <v>47656.18</v>
      </c>
      <c r="AM18" s="5">
        <f>((((AM13)+(AM14))+(AM15))+(AM16))+(AM17)</f>
        <v>27545.3</v>
      </c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x14ac:dyDescent="0.2">
      <c r="A19" s="2" t="s">
        <v>17</v>
      </c>
      <c r="B19" s="5">
        <f>(B11)-(B18)</f>
        <v>1101917.05</v>
      </c>
      <c r="C19" s="5">
        <f>(C11)-(C18)</f>
        <v>1459475.57</v>
      </c>
      <c r="D19" s="5">
        <f>(D11)-(D18)</f>
        <v>2053715.1600000004</v>
      </c>
      <c r="E19" s="5">
        <f>(E11)-(E18)</f>
        <v>1101917.05</v>
      </c>
      <c r="F19" s="5">
        <f>(F11)-(F18)</f>
        <v>1459475.57</v>
      </c>
      <c r="G19" s="5">
        <f>(G11)-(G18)</f>
        <v>2053715.1600000004</v>
      </c>
      <c r="H19" s="5">
        <f>(H11)-(H18)</f>
        <v>1101917.05</v>
      </c>
      <c r="I19" s="5">
        <f>(I11)-(I18)</f>
        <v>1459475.57</v>
      </c>
      <c r="J19" s="5">
        <f>(J11)-(J18)</f>
        <v>2053715.1600000004</v>
      </c>
      <c r="K19" s="5">
        <f>(K11)-(K18)</f>
        <v>1101917.05</v>
      </c>
      <c r="L19" s="5">
        <f>(L11)-(L18)</f>
        <v>1459475.57</v>
      </c>
      <c r="M19" s="5">
        <f>(M11)-(M18)</f>
        <v>2053715.1600000004</v>
      </c>
      <c r="N19" s="5">
        <f>(N11)-(N18)</f>
        <v>1101917.05</v>
      </c>
      <c r="O19" s="5">
        <f>(O11)-(O18)</f>
        <v>1459475.57</v>
      </c>
      <c r="P19" s="5">
        <f>(P11)-(P18)</f>
        <v>2053715.1600000004</v>
      </c>
      <c r="Q19" s="5">
        <f>(Q11)-(Q18)</f>
        <v>1101917.05</v>
      </c>
      <c r="R19" s="5">
        <f>(R11)-(R18)</f>
        <v>1459475.57</v>
      </c>
      <c r="S19" s="5">
        <f>(S11)-(S18)</f>
        <v>2053715.1600000004</v>
      </c>
      <c r="T19" s="5">
        <f>(T11)-(T18)</f>
        <v>1101917.05</v>
      </c>
      <c r="U19" s="5">
        <f>(U11)-(U18)</f>
        <v>1459475.57</v>
      </c>
      <c r="V19" s="5">
        <f>(V11)-(V18)</f>
        <v>2053715.1600000004</v>
      </c>
      <c r="W19" s="5">
        <f>(W11)-(W18)</f>
        <v>1101917.05</v>
      </c>
      <c r="X19" s="5">
        <f>(X11)-(X18)</f>
        <v>1459475.57</v>
      </c>
      <c r="Y19" s="5">
        <f>(Y11)-(Y18)</f>
        <v>2053715.1600000004</v>
      </c>
      <c r="Z19" s="5">
        <f>(Z11)-(Z18)</f>
        <v>1101917.05</v>
      </c>
      <c r="AA19" s="5">
        <f>(AA11)-(AA18)</f>
        <v>1459475.57</v>
      </c>
      <c r="AB19" s="5">
        <f>(AB11)-(AB18)</f>
        <v>2053715.1600000004</v>
      </c>
      <c r="AC19" s="5">
        <f>(AC11)-(AC18)</f>
        <v>1101917.05</v>
      </c>
      <c r="AD19" s="5">
        <f>(AD11)-(AD18)</f>
        <v>1459475.57</v>
      </c>
      <c r="AE19" s="5">
        <f>(AE11)-(AE18)</f>
        <v>2053715.1600000004</v>
      </c>
      <c r="AF19" s="5">
        <f>(AF11)-(AF18)</f>
        <v>1101917.05</v>
      </c>
      <c r="AG19" s="5">
        <f>(AG11)-(AG18)</f>
        <v>1459475.57</v>
      </c>
      <c r="AH19" s="5">
        <f>(AH11)-(AH18)</f>
        <v>2053715.1600000004</v>
      </c>
      <c r="AI19" s="5">
        <f>(AI11)-(AI18)</f>
        <v>1101917.05</v>
      </c>
      <c r="AJ19" s="5">
        <f>(AJ11)-(AJ18)</f>
        <v>1459475.57</v>
      </c>
      <c r="AK19" s="5">
        <f>(AK11)-(AK18)</f>
        <v>2053715.1600000004</v>
      </c>
      <c r="AL19" s="5">
        <f>(AL11)-(AL18)</f>
        <v>1101917.05</v>
      </c>
      <c r="AM19" s="5">
        <f>(AM11)-(AM18)</f>
        <v>1459475.57</v>
      </c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2">
      <c r="A20" s="2" t="s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x14ac:dyDescent="0.2">
      <c r="A21" s="2" t="s">
        <v>19</v>
      </c>
      <c r="B21" s="3"/>
      <c r="C21" s="3"/>
      <c r="D21" s="4">
        <f>0</f>
        <v>0</v>
      </c>
      <c r="E21" s="3"/>
      <c r="F21" s="3"/>
      <c r="G21" s="4">
        <f>0</f>
        <v>0</v>
      </c>
      <c r="H21" s="3"/>
      <c r="I21" s="3"/>
      <c r="J21" s="4">
        <f>0</f>
        <v>0</v>
      </c>
      <c r="K21" s="3"/>
      <c r="L21" s="3"/>
      <c r="M21" s="4">
        <f>0</f>
        <v>0</v>
      </c>
      <c r="N21" s="3"/>
      <c r="O21" s="3"/>
      <c r="P21" s="4">
        <f>0</f>
        <v>0</v>
      </c>
      <c r="Q21" s="3"/>
      <c r="R21" s="3"/>
      <c r="S21" s="4">
        <f>0</f>
        <v>0</v>
      </c>
      <c r="T21" s="3"/>
      <c r="U21" s="3"/>
      <c r="V21" s="4">
        <f>0</f>
        <v>0</v>
      </c>
      <c r="W21" s="3"/>
      <c r="X21" s="3"/>
      <c r="Y21" s="4">
        <f>0</f>
        <v>0</v>
      </c>
      <c r="Z21" s="3"/>
      <c r="AA21" s="3"/>
      <c r="AB21" s="4">
        <f>0</f>
        <v>0</v>
      </c>
      <c r="AC21" s="3"/>
      <c r="AD21" s="3"/>
      <c r="AE21" s="4">
        <f>0</f>
        <v>0</v>
      </c>
      <c r="AF21" s="3"/>
      <c r="AG21" s="3"/>
      <c r="AH21" s="4">
        <f>0</f>
        <v>0</v>
      </c>
      <c r="AI21" s="3"/>
      <c r="AJ21" s="3"/>
      <c r="AK21" s="4">
        <f>0</f>
        <v>0</v>
      </c>
      <c r="AL21" s="3"/>
      <c r="AM21" s="3"/>
      <c r="AN21" s="4"/>
      <c r="AO21" s="3"/>
      <c r="AP21" s="3"/>
      <c r="AQ21" s="4"/>
      <c r="AR21" s="3"/>
      <c r="AS21" s="3"/>
      <c r="AT21" s="4"/>
      <c r="AU21" s="3"/>
      <c r="AV21" s="3"/>
      <c r="AW21" s="4"/>
    </row>
    <row r="22" spans="1:49" hidden="1" outlineLevel="1" x14ac:dyDescent="0.2">
      <c r="A22" s="2" t="s">
        <v>20</v>
      </c>
      <c r="B22" s="3"/>
      <c r="C22" s="4">
        <f>89805.01</f>
        <v>89805.01</v>
      </c>
      <c r="D22" s="4">
        <f>198896.01</f>
        <v>198896.01</v>
      </c>
      <c r="E22" s="3"/>
      <c r="F22" s="4">
        <f>89805.01</f>
        <v>89805.01</v>
      </c>
      <c r="G22" s="4">
        <f>198896.01</f>
        <v>198896.01</v>
      </c>
      <c r="H22" s="3"/>
      <c r="I22" s="4">
        <f>89805.01</f>
        <v>89805.01</v>
      </c>
      <c r="J22" s="4">
        <f>198896.01</f>
        <v>198896.01</v>
      </c>
      <c r="K22" s="3"/>
      <c r="L22" s="4">
        <f>89805.01</f>
        <v>89805.01</v>
      </c>
      <c r="M22" s="4">
        <f>198896.01</f>
        <v>198896.01</v>
      </c>
      <c r="N22" s="3"/>
      <c r="O22" s="4">
        <f>89805.01</f>
        <v>89805.01</v>
      </c>
      <c r="P22" s="4">
        <f>198896.01</f>
        <v>198896.01</v>
      </c>
      <c r="Q22" s="3"/>
      <c r="R22" s="4">
        <f>89805.01</f>
        <v>89805.01</v>
      </c>
      <c r="S22" s="4">
        <f>198896.01</f>
        <v>198896.01</v>
      </c>
      <c r="T22" s="3"/>
      <c r="U22" s="4">
        <f>89805.01</f>
        <v>89805.01</v>
      </c>
      <c r="V22" s="4">
        <f>198896.01</f>
        <v>198896.01</v>
      </c>
      <c r="W22" s="3"/>
      <c r="X22" s="4">
        <f>89805.01</f>
        <v>89805.01</v>
      </c>
      <c r="Y22" s="4">
        <f>198896.01</f>
        <v>198896.01</v>
      </c>
      <c r="Z22" s="3"/>
      <c r="AA22" s="4">
        <f>89805.01</f>
        <v>89805.01</v>
      </c>
      <c r="AB22" s="4">
        <f>198896.01</f>
        <v>198896.01</v>
      </c>
      <c r="AC22" s="3"/>
      <c r="AD22" s="4">
        <f>89805.01</f>
        <v>89805.01</v>
      </c>
      <c r="AE22" s="4">
        <f>198896.01</f>
        <v>198896.01</v>
      </c>
      <c r="AF22" s="3"/>
      <c r="AG22" s="4">
        <f>89805.01</f>
        <v>89805.01</v>
      </c>
      <c r="AH22" s="4">
        <f>198896.01</f>
        <v>198896.01</v>
      </c>
      <c r="AI22" s="3"/>
      <c r="AJ22" s="4">
        <f>89805.01</f>
        <v>89805.01</v>
      </c>
      <c r="AK22" s="4">
        <f>198896.01</f>
        <v>198896.01</v>
      </c>
      <c r="AL22" s="3"/>
      <c r="AM22" s="4">
        <f>89805.01</f>
        <v>89805.01</v>
      </c>
      <c r="AN22" s="4"/>
      <c r="AO22" s="3"/>
      <c r="AP22" s="4"/>
      <c r="AQ22" s="4"/>
      <c r="AR22" s="3"/>
      <c r="AS22" s="4"/>
      <c r="AT22" s="4"/>
      <c r="AU22" s="3"/>
      <c r="AV22" s="4"/>
      <c r="AW22" s="4"/>
    </row>
    <row r="23" spans="1:49" hidden="1" outlineLevel="1" x14ac:dyDescent="0.2">
      <c r="A23" s="2" t="s">
        <v>21</v>
      </c>
      <c r="B23" s="3"/>
      <c r="C23" s="4">
        <f>7575.66</f>
        <v>7575.66</v>
      </c>
      <c r="D23" s="4">
        <f>21516.93</f>
        <v>21516.93</v>
      </c>
      <c r="E23" s="3"/>
      <c r="F23" s="4">
        <f>7575.66</f>
        <v>7575.66</v>
      </c>
      <c r="G23" s="4">
        <f>21516.93</f>
        <v>21516.93</v>
      </c>
      <c r="H23" s="3"/>
      <c r="I23" s="4">
        <f>7575.66</f>
        <v>7575.66</v>
      </c>
      <c r="J23" s="4">
        <f>21516.93</f>
        <v>21516.93</v>
      </c>
      <c r="K23" s="3"/>
      <c r="L23" s="4">
        <f>7575.66</f>
        <v>7575.66</v>
      </c>
      <c r="M23" s="4">
        <f>21516.93</f>
        <v>21516.93</v>
      </c>
      <c r="N23" s="3"/>
      <c r="O23" s="4">
        <f>7575.66</f>
        <v>7575.66</v>
      </c>
      <c r="P23" s="4">
        <f>21516.93</f>
        <v>21516.93</v>
      </c>
      <c r="Q23" s="3"/>
      <c r="R23" s="4">
        <f>7575.66</f>
        <v>7575.66</v>
      </c>
      <c r="S23" s="4">
        <f>21516.93</f>
        <v>21516.93</v>
      </c>
      <c r="T23" s="3"/>
      <c r="U23" s="4">
        <f>7575.66</f>
        <v>7575.66</v>
      </c>
      <c r="V23" s="4">
        <f>21516.93</f>
        <v>21516.93</v>
      </c>
      <c r="W23" s="3"/>
      <c r="X23" s="4">
        <f>7575.66</f>
        <v>7575.66</v>
      </c>
      <c r="Y23" s="4">
        <f>21516.93</f>
        <v>21516.93</v>
      </c>
      <c r="Z23" s="3"/>
      <c r="AA23" s="4">
        <f>7575.66</f>
        <v>7575.66</v>
      </c>
      <c r="AB23" s="4">
        <f>21516.93</f>
        <v>21516.93</v>
      </c>
      <c r="AC23" s="3"/>
      <c r="AD23" s="4">
        <f>7575.66</f>
        <v>7575.66</v>
      </c>
      <c r="AE23" s="4">
        <f>21516.93</f>
        <v>21516.93</v>
      </c>
      <c r="AF23" s="3"/>
      <c r="AG23" s="4">
        <f>7575.66</f>
        <v>7575.66</v>
      </c>
      <c r="AH23" s="4">
        <f>21516.93</f>
        <v>21516.93</v>
      </c>
      <c r="AI23" s="3"/>
      <c r="AJ23" s="4">
        <f>7575.66</f>
        <v>7575.66</v>
      </c>
      <c r="AK23" s="4">
        <f>21516.93</f>
        <v>21516.93</v>
      </c>
      <c r="AL23" s="3"/>
      <c r="AM23" s="4">
        <f>7575.66</f>
        <v>7575.66</v>
      </c>
      <c r="AN23" s="4"/>
      <c r="AO23" s="3"/>
      <c r="AP23" s="4"/>
      <c r="AQ23" s="4"/>
      <c r="AR23" s="3"/>
      <c r="AS23" s="4"/>
      <c r="AT23" s="4"/>
      <c r="AU23" s="3"/>
      <c r="AV23" s="4"/>
      <c r="AW23" s="4"/>
    </row>
    <row r="24" spans="1:49" hidden="1" outlineLevel="1" x14ac:dyDescent="0.2">
      <c r="A24" s="2" t="s">
        <v>22</v>
      </c>
      <c r="B24" s="5">
        <f>((B21)+(B22))+(B23)</f>
        <v>0</v>
      </c>
      <c r="C24" s="5">
        <f>((C21)+(C22))+(C23)</f>
        <v>97380.67</v>
      </c>
      <c r="D24" s="5">
        <f>((D21)+(D22))+(D23)</f>
        <v>220412.94</v>
      </c>
      <c r="E24" s="5">
        <f>((E21)+(E22))+(E23)</f>
        <v>0</v>
      </c>
      <c r="F24" s="5">
        <f>((F21)+(F22))+(F23)</f>
        <v>97380.67</v>
      </c>
      <c r="G24" s="5">
        <f>((G21)+(G22))+(G23)</f>
        <v>220412.94</v>
      </c>
      <c r="H24" s="5">
        <f>((H21)+(H22))+(H23)</f>
        <v>0</v>
      </c>
      <c r="I24" s="5">
        <f>((I21)+(I22))+(I23)</f>
        <v>97380.67</v>
      </c>
      <c r="J24" s="5">
        <f>((J21)+(J22))+(J23)</f>
        <v>220412.94</v>
      </c>
      <c r="K24" s="5">
        <f>((K21)+(K22))+(K23)</f>
        <v>0</v>
      </c>
      <c r="L24" s="5">
        <f>((L21)+(L22))+(L23)</f>
        <v>97380.67</v>
      </c>
      <c r="M24" s="5">
        <f>((M21)+(M22))+(M23)</f>
        <v>220412.94</v>
      </c>
      <c r="N24" s="5">
        <f>((N21)+(N22))+(N23)</f>
        <v>0</v>
      </c>
      <c r="O24" s="5">
        <f>((O21)+(O22))+(O23)</f>
        <v>97380.67</v>
      </c>
      <c r="P24" s="5">
        <f>((P21)+(P22))+(P23)</f>
        <v>220412.94</v>
      </c>
      <c r="Q24" s="5">
        <f>((Q21)+(Q22))+(Q23)</f>
        <v>0</v>
      </c>
      <c r="R24" s="5">
        <f>((R21)+(R22))+(R23)</f>
        <v>97380.67</v>
      </c>
      <c r="S24" s="5">
        <f>((S21)+(S22))+(S23)</f>
        <v>220412.94</v>
      </c>
      <c r="T24" s="5">
        <f>((T21)+(T22))+(T23)</f>
        <v>0</v>
      </c>
      <c r="U24" s="5">
        <f>((U21)+(U22))+(U23)</f>
        <v>97380.67</v>
      </c>
      <c r="V24" s="5">
        <f>((V21)+(V22))+(V23)</f>
        <v>220412.94</v>
      </c>
      <c r="W24" s="5">
        <f>((W21)+(W22))+(W23)</f>
        <v>0</v>
      </c>
      <c r="X24" s="5">
        <f>((X21)+(X22))+(X23)</f>
        <v>97380.67</v>
      </c>
      <c r="Y24" s="5">
        <f>((Y21)+(Y22))+(Y23)</f>
        <v>220412.94</v>
      </c>
      <c r="Z24" s="5">
        <f>((Z21)+(Z22))+(Z23)</f>
        <v>0</v>
      </c>
      <c r="AA24" s="5">
        <f>((AA21)+(AA22))+(AA23)</f>
        <v>97380.67</v>
      </c>
      <c r="AB24" s="5">
        <f>((AB21)+(AB22))+(AB23)</f>
        <v>220412.94</v>
      </c>
      <c r="AC24" s="5">
        <f>((AC21)+(AC22))+(AC23)</f>
        <v>0</v>
      </c>
      <c r="AD24" s="5">
        <f>((AD21)+(AD22))+(AD23)</f>
        <v>97380.67</v>
      </c>
      <c r="AE24" s="5">
        <f>((AE21)+(AE22))+(AE23)</f>
        <v>220412.94</v>
      </c>
      <c r="AF24" s="5">
        <f>((AF21)+(AF22))+(AF23)</f>
        <v>0</v>
      </c>
      <c r="AG24" s="5">
        <f>((AG21)+(AG22))+(AG23)</f>
        <v>97380.67</v>
      </c>
      <c r="AH24" s="5">
        <f>((AH21)+(AH22))+(AH23)</f>
        <v>220412.94</v>
      </c>
      <c r="AI24" s="5">
        <f>((AI21)+(AI22))+(AI23)</f>
        <v>0</v>
      </c>
      <c r="AJ24" s="5">
        <f>((AJ21)+(AJ22))+(AJ23)</f>
        <v>97380.67</v>
      </c>
      <c r="AK24" s="5">
        <f>((AK21)+(AK22))+(AK23)</f>
        <v>220412.94</v>
      </c>
      <c r="AL24" s="5">
        <f>((AL21)+(AL22))+(AL23)</f>
        <v>0</v>
      </c>
      <c r="AM24" s="5">
        <f>((AM21)+(AM22))+(AM23)</f>
        <v>97380.67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hidden="1" outlineLevel="1" x14ac:dyDescent="0.2">
      <c r="A25" s="2" t="s">
        <v>23</v>
      </c>
      <c r="B25" s="3"/>
      <c r="C25" s="3"/>
      <c r="D25" s="4">
        <f>37428.94</f>
        <v>37428.94</v>
      </c>
      <c r="E25" s="3"/>
      <c r="F25" s="3"/>
      <c r="G25" s="4">
        <f>37428.94</f>
        <v>37428.94</v>
      </c>
      <c r="H25" s="3"/>
      <c r="I25" s="3"/>
      <c r="J25" s="4">
        <f>37428.94</f>
        <v>37428.94</v>
      </c>
      <c r="K25" s="3"/>
      <c r="L25" s="3"/>
      <c r="M25" s="4">
        <f>37428.94</f>
        <v>37428.94</v>
      </c>
      <c r="N25" s="3"/>
      <c r="O25" s="3"/>
      <c r="P25" s="4">
        <f>37428.94</f>
        <v>37428.94</v>
      </c>
      <c r="Q25" s="3"/>
      <c r="R25" s="3"/>
      <c r="S25" s="4">
        <f>37428.94</f>
        <v>37428.94</v>
      </c>
      <c r="T25" s="3"/>
      <c r="U25" s="3"/>
      <c r="V25" s="4">
        <f>37428.94</f>
        <v>37428.94</v>
      </c>
      <c r="W25" s="3"/>
      <c r="X25" s="3"/>
      <c r="Y25" s="4">
        <f>37428.94</f>
        <v>37428.94</v>
      </c>
      <c r="Z25" s="3"/>
      <c r="AA25" s="3"/>
      <c r="AB25" s="4">
        <f>37428.94</f>
        <v>37428.94</v>
      </c>
      <c r="AC25" s="3"/>
      <c r="AD25" s="3"/>
      <c r="AE25" s="4">
        <f>37428.94</f>
        <v>37428.94</v>
      </c>
      <c r="AF25" s="3"/>
      <c r="AG25" s="3"/>
      <c r="AH25" s="4">
        <f>37428.94</f>
        <v>37428.94</v>
      </c>
      <c r="AI25" s="3"/>
      <c r="AJ25" s="3"/>
      <c r="AK25" s="4">
        <f>37428.94</f>
        <v>37428.94</v>
      </c>
      <c r="AL25" s="3"/>
      <c r="AM25" s="3"/>
      <c r="AN25" s="4"/>
      <c r="AO25" s="3"/>
      <c r="AP25" s="3"/>
      <c r="AQ25" s="4"/>
      <c r="AR25" s="3"/>
      <c r="AS25" s="3"/>
      <c r="AT25" s="4"/>
      <c r="AU25" s="3"/>
      <c r="AV25" s="3"/>
      <c r="AW25" s="4"/>
    </row>
    <row r="26" spans="1:49" hidden="1" outlineLevel="1" x14ac:dyDescent="0.2">
      <c r="A26" s="2" t="s">
        <v>24</v>
      </c>
      <c r="B26" s="3"/>
      <c r="C26" s="4">
        <f>2178.91</f>
        <v>2178.91</v>
      </c>
      <c r="D26" s="4">
        <f>15701</f>
        <v>15701</v>
      </c>
      <c r="E26" s="3"/>
      <c r="F26" s="4">
        <f>2178.91</f>
        <v>2178.91</v>
      </c>
      <c r="G26" s="4">
        <f>15701</f>
        <v>15701</v>
      </c>
      <c r="H26" s="3"/>
      <c r="I26" s="4">
        <f>2178.91</f>
        <v>2178.91</v>
      </c>
      <c r="J26" s="4">
        <f>15701</f>
        <v>15701</v>
      </c>
      <c r="K26" s="3"/>
      <c r="L26" s="4">
        <f>2178.91</f>
        <v>2178.91</v>
      </c>
      <c r="M26" s="4">
        <f>15701</f>
        <v>15701</v>
      </c>
      <c r="N26" s="3"/>
      <c r="O26" s="4">
        <f>2178.91</f>
        <v>2178.91</v>
      </c>
      <c r="P26" s="4">
        <f>15701</f>
        <v>15701</v>
      </c>
      <c r="Q26" s="3"/>
      <c r="R26" s="4">
        <f>2178.91</f>
        <v>2178.91</v>
      </c>
      <c r="S26" s="4">
        <f>15701</f>
        <v>15701</v>
      </c>
      <c r="T26" s="3"/>
      <c r="U26" s="4">
        <f>2178.91</f>
        <v>2178.91</v>
      </c>
      <c r="V26" s="4">
        <f>15701</f>
        <v>15701</v>
      </c>
      <c r="W26" s="3"/>
      <c r="X26" s="4">
        <f>2178.91</f>
        <v>2178.91</v>
      </c>
      <c r="Y26" s="4">
        <f>15701</f>
        <v>15701</v>
      </c>
      <c r="Z26" s="3"/>
      <c r="AA26" s="4">
        <f>2178.91</f>
        <v>2178.91</v>
      </c>
      <c r="AB26" s="4">
        <f>15701</f>
        <v>15701</v>
      </c>
      <c r="AC26" s="3"/>
      <c r="AD26" s="4">
        <f>2178.91</f>
        <v>2178.91</v>
      </c>
      <c r="AE26" s="4">
        <f>15701</f>
        <v>15701</v>
      </c>
      <c r="AF26" s="3"/>
      <c r="AG26" s="4">
        <f>2178.91</f>
        <v>2178.91</v>
      </c>
      <c r="AH26" s="4">
        <f>15701</f>
        <v>15701</v>
      </c>
      <c r="AI26" s="3"/>
      <c r="AJ26" s="4">
        <f>2178.91</f>
        <v>2178.91</v>
      </c>
      <c r="AK26" s="4">
        <f>15701</f>
        <v>15701</v>
      </c>
      <c r="AL26" s="3"/>
      <c r="AM26" s="4">
        <f>2178.91</f>
        <v>2178.91</v>
      </c>
      <c r="AN26" s="4"/>
      <c r="AO26" s="3"/>
      <c r="AP26" s="4"/>
      <c r="AQ26" s="4"/>
      <c r="AR26" s="3"/>
      <c r="AS26" s="4"/>
      <c r="AT26" s="4"/>
      <c r="AU26" s="3"/>
      <c r="AV26" s="4"/>
      <c r="AW26" s="4"/>
    </row>
    <row r="27" spans="1:49" hidden="1" outlineLevel="1" x14ac:dyDescent="0.2">
      <c r="A27" s="2" t="s"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idden="1" outlineLevel="1" x14ac:dyDescent="0.2">
      <c r="A28" s="2" t="s">
        <v>26</v>
      </c>
      <c r="B28" s="3"/>
      <c r="C28" s="4">
        <f>266947.03</f>
        <v>266947.03000000003</v>
      </c>
      <c r="D28" s="4">
        <f>359480.31</f>
        <v>359480.31</v>
      </c>
      <c r="E28" s="3"/>
      <c r="F28" s="4">
        <f>266947.03</f>
        <v>266947.03000000003</v>
      </c>
      <c r="G28" s="4">
        <f>359480.31</f>
        <v>359480.31</v>
      </c>
      <c r="H28" s="3"/>
      <c r="I28" s="4">
        <f>266947.03</f>
        <v>266947.03000000003</v>
      </c>
      <c r="J28" s="4">
        <f>359480.31</f>
        <v>359480.31</v>
      </c>
      <c r="K28" s="3"/>
      <c r="L28" s="4">
        <f>266947.03</f>
        <v>266947.03000000003</v>
      </c>
      <c r="M28" s="4">
        <f>359480.31</f>
        <v>359480.31</v>
      </c>
      <c r="N28" s="3"/>
      <c r="O28" s="4">
        <f>266947.03</f>
        <v>266947.03000000003</v>
      </c>
      <c r="P28" s="4">
        <f>359480.31</f>
        <v>359480.31</v>
      </c>
      <c r="Q28" s="3"/>
      <c r="R28" s="4">
        <f>266947.03</f>
        <v>266947.03000000003</v>
      </c>
      <c r="S28" s="4">
        <f>359480.31</f>
        <v>359480.31</v>
      </c>
      <c r="T28" s="3"/>
      <c r="U28" s="4">
        <f>266947.03</f>
        <v>266947.03000000003</v>
      </c>
      <c r="V28" s="4">
        <f>359480.31</f>
        <v>359480.31</v>
      </c>
      <c r="W28" s="3"/>
      <c r="X28" s="4">
        <f>266947.03</f>
        <v>266947.03000000003</v>
      </c>
      <c r="Y28" s="4">
        <f>359480.31</f>
        <v>359480.31</v>
      </c>
      <c r="Z28" s="3"/>
      <c r="AA28" s="4">
        <f>266947.03</f>
        <v>266947.03000000003</v>
      </c>
      <c r="AB28" s="4">
        <f>359480.31</f>
        <v>359480.31</v>
      </c>
      <c r="AC28" s="3"/>
      <c r="AD28" s="4">
        <f>266947.03</f>
        <v>266947.03000000003</v>
      </c>
      <c r="AE28" s="4">
        <f>359480.31</f>
        <v>359480.31</v>
      </c>
      <c r="AF28" s="3"/>
      <c r="AG28" s="4">
        <f>266947.03</f>
        <v>266947.03000000003</v>
      </c>
      <c r="AH28" s="4">
        <f>359480.31</f>
        <v>359480.31</v>
      </c>
      <c r="AI28" s="3"/>
      <c r="AJ28" s="4">
        <f>266947.03</f>
        <v>266947.03000000003</v>
      </c>
      <c r="AK28" s="4">
        <f>359480.31</f>
        <v>359480.31</v>
      </c>
      <c r="AL28" s="3"/>
      <c r="AM28" s="4">
        <f>266947.03</f>
        <v>266947.03000000003</v>
      </c>
      <c r="AN28" s="4"/>
      <c r="AO28" s="3"/>
      <c r="AP28" s="4"/>
      <c r="AQ28" s="4"/>
      <c r="AR28" s="3"/>
      <c r="AS28" s="4"/>
      <c r="AT28" s="4"/>
      <c r="AU28" s="3"/>
      <c r="AV28" s="4"/>
      <c r="AW28" s="4"/>
    </row>
    <row r="29" spans="1:49" hidden="1" outlineLevel="1" x14ac:dyDescent="0.2">
      <c r="A29" s="2" t="s">
        <v>27</v>
      </c>
      <c r="B29" s="3"/>
      <c r="C29" s="4">
        <f>22710.25</f>
        <v>22710.25</v>
      </c>
      <c r="D29" s="4">
        <f>28541.21</f>
        <v>28541.21</v>
      </c>
      <c r="E29" s="3"/>
      <c r="F29" s="4">
        <f>22710.25</f>
        <v>22710.25</v>
      </c>
      <c r="G29" s="4">
        <f>28541.21</f>
        <v>28541.21</v>
      </c>
      <c r="H29" s="3"/>
      <c r="I29" s="4">
        <f>22710.25</f>
        <v>22710.25</v>
      </c>
      <c r="J29" s="4">
        <f>28541.21</f>
        <v>28541.21</v>
      </c>
      <c r="K29" s="3"/>
      <c r="L29" s="4">
        <f>22710.25</f>
        <v>22710.25</v>
      </c>
      <c r="M29" s="4">
        <f>28541.21</f>
        <v>28541.21</v>
      </c>
      <c r="N29" s="3"/>
      <c r="O29" s="4">
        <f>22710.25</f>
        <v>22710.25</v>
      </c>
      <c r="P29" s="4">
        <f>28541.21</f>
        <v>28541.21</v>
      </c>
      <c r="Q29" s="3"/>
      <c r="R29" s="4">
        <f>22710.25</f>
        <v>22710.25</v>
      </c>
      <c r="S29" s="4">
        <f>28541.21</f>
        <v>28541.21</v>
      </c>
      <c r="T29" s="3"/>
      <c r="U29" s="4">
        <f>22710.25</f>
        <v>22710.25</v>
      </c>
      <c r="V29" s="4">
        <f>28541.21</f>
        <v>28541.21</v>
      </c>
      <c r="W29" s="3"/>
      <c r="X29" s="4">
        <f>22710.25</f>
        <v>22710.25</v>
      </c>
      <c r="Y29" s="4">
        <f>28541.21</f>
        <v>28541.21</v>
      </c>
      <c r="Z29" s="3"/>
      <c r="AA29" s="4">
        <f>22710.25</f>
        <v>22710.25</v>
      </c>
      <c r="AB29" s="4">
        <f>28541.21</f>
        <v>28541.21</v>
      </c>
      <c r="AC29" s="3"/>
      <c r="AD29" s="4">
        <f>22710.25</f>
        <v>22710.25</v>
      </c>
      <c r="AE29" s="4">
        <f>28541.21</f>
        <v>28541.21</v>
      </c>
      <c r="AF29" s="3"/>
      <c r="AG29" s="4">
        <f>22710.25</f>
        <v>22710.25</v>
      </c>
      <c r="AH29" s="4">
        <f>28541.21</f>
        <v>28541.21</v>
      </c>
      <c r="AI29" s="3"/>
      <c r="AJ29" s="4">
        <f>22710.25</f>
        <v>22710.25</v>
      </c>
      <c r="AK29" s="4">
        <f>28541.21</f>
        <v>28541.21</v>
      </c>
      <c r="AL29" s="3"/>
      <c r="AM29" s="4">
        <f>22710.25</f>
        <v>22710.25</v>
      </c>
      <c r="AN29" s="4"/>
      <c r="AO29" s="3"/>
      <c r="AP29" s="4"/>
      <c r="AQ29" s="4"/>
      <c r="AR29" s="3"/>
      <c r="AS29" s="4"/>
      <c r="AT29" s="4"/>
      <c r="AU29" s="3"/>
      <c r="AV29" s="4"/>
      <c r="AW29" s="4"/>
    </row>
    <row r="30" spans="1:49" hidden="1" outlineLevel="1" x14ac:dyDescent="0.2">
      <c r="A30" s="2" t="s">
        <v>28</v>
      </c>
      <c r="B30" s="3"/>
      <c r="C30" s="4">
        <f>4500</f>
        <v>4500</v>
      </c>
      <c r="D30" s="4">
        <f>2000</f>
        <v>2000</v>
      </c>
      <c r="E30" s="3"/>
      <c r="F30" s="4">
        <f>4500</f>
        <v>4500</v>
      </c>
      <c r="G30" s="4">
        <f>2000</f>
        <v>2000</v>
      </c>
      <c r="H30" s="3"/>
      <c r="I30" s="4">
        <f>4500</f>
        <v>4500</v>
      </c>
      <c r="J30" s="4">
        <f>2000</f>
        <v>2000</v>
      </c>
      <c r="K30" s="3"/>
      <c r="L30" s="4">
        <f>4500</f>
        <v>4500</v>
      </c>
      <c r="M30" s="4">
        <f>2000</f>
        <v>2000</v>
      </c>
      <c r="N30" s="3"/>
      <c r="O30" s="4">
        <f>4500</f>
        <v>4500</v>
      </c>
      <c r="P30" s="4">
        <f>2000</f>
        <v>2000</v>
      </c>
      <c r="Q30" s="3"/>
      <c r="R30" s="4">
        <f>4500</f>
        <v>4500</v>
      </c>
      <c r="S30" s="4">
        <f>2000</f>
        <v>2000</v>
      </c>
      <c r="T30" s="3"/>
      <c r="U30" s="4">
        <f>4500</f>
        <v>4500</v>
      </c>
      <c r="V30" s="4">
        <f>2000</f>
        <v>2000</v>
      </c>
      <c r="W30" s="3"/>
      <c r="X30" s="4">
        <f>4500</f>
        <v>4500</v>
      </c>
      <c r="Y30" s="4">
        <f>2000</f>
        <v>2000</v>
      </c>
      <c r="Z30" s="3"/>
      <c r="AA30" s="4">
        <f>4500</f>
        <v>4500</v>
      </c>
      <c r="AB30" s="4">
        <f>2000</f>
        <v>2000</v>
      </c>
      <c r="AC30" s="3"/>
      <c r="AD30" s="4">
        <f>4500</f>
        <v>4500</v>
      </c>
      <c r="AE30" s="4">
        <f>2000</f>
        <v>2000</v>
      </c>
      <c r="AF30" s="3"/>
      <c r="AG30" s="4">
        <f>4500</f>
        <v>4500</v>
      </c>
      <c r="AH30" s="4">
        <f>2000</f>
        <v>2000</v>
      </c>
      <c r="AI30" s="3"/>
      <c r="AJ30" s="4">
        <f>4500</f>
        <v>4500</v>
      </c>
      <c r="AK30" s="4">
        <f>2000</f>
        <v>2000</v>
      </c>
      <c r="AL30" s="3"/>
      <c r="AM30" s="4">
        <f>4500</f>
        <v>4500</v>
      </c>
      <c r="AN30" s="4"/>
      <c r="AO30" s="3"/>
      <c r="AP30" s="4"/>
      <c r="AQ30" s="4"/>
      <c r="AR30" s="3"/>
      <c r="AS30" s="4"/>
      <c r="AT30" s="4"/>
      <c r="AU30" s="3"/>
      <c r="AV30" s="4"/>
      <c r="AW30" s="4"/>
    </row>
    <row r="31" spans="1:49" hidden="1" outlineLevel="1" x14ac:dyDescent="0.2">
      <c r="A31" s="2" t="s">
        <v>29</v>
      </c>
      <c r="B31" s="5">
        <f>(((B27)+(B28))+(B29))+(B30)</f>
        <v>0</v>
      </c>
      <c r="C31" s="5">
        <f>(((C27)+(C28))+(C29))+(C30)</f>
        <v>294157.28000000003</v>
      </c>
      <c r="D31" s="5">
        <f>(((D27)+(D28))+(D29))+(D30)</f>
        <v>390021.52</v>
      </c>
      <c r="E31" s="5">
        <f>(((E27)+(E28))+(E29))+(E30)</f>
        <v>0</v>
      </c>
      <c r="F31" s="5">
        <f>(((F27)+(F28))+(F29))+(F30)</f>
        <v>294157.28000000003</v>
      </c>
      <c r="G31" s="5">
        <f>(((G27)+(G28))+(G29))+(G30)</f>
        <v>390021.52</v>
      </c>
      <c r="H31" s="5">
        <f>(((H27)+(H28))+(H29))+(H30)</f>
        <v>0</v>
      </c>
      <c r="I31" s="5">
        <f>(((I27)+(I28))+(I29))+(I30)</f>
        <v>294157.28000000003</v>
      </c>
      <c r="J31" s="5">
        <f>(((J27)+(J28))+(J29))+(J30)</f>
        <v>390021.52</v>
      </c>
      <c r="K31" s="5">
        <f>(((K27)+(K28))+(K29))+(K30)</f>
        <v>0</v>
      </c>
      <c r="L31" s="5">
        <f>(((L27)+(L28))+(L29))+(L30)</f>
        <v>294157.28000000003</v>
      </c>
      <c r="M31" s="5">
        <f>(((M27)+(M28))+(M29))+(M30)</f>
        <v>390021.52</v>
      </c>
      <c r="N31" s="5">
        <f>(((N27)+(N28))+(N29))+(N30)</f>
        <v>0</v>
      </c>
      <c r="O31" s="5">
        <f>(((O27)+(O28))+(O29))+(O30)</f>
        <v>294157.28000000003</v>
      </c>
      <c r="P31" s="5">
        <f>(((P27)+(P28))+(P29))+(P30)</f>
        <v>390021.52</v>
      </c>
      <c r="Q31" s="5">
        <f>(((Q27)+(Q28))+(Q29))+(Q30)</f>
        <v>0</v>
      </c>
      <c r="R31" s="5">
        <f>(((R27)+(R28))+(R29))+(R30)</f>
        <v>294157.28000000003</v>
      </c>
      <c r="S31" s="5">
        <f>(((S27)+(S28))+(S29))+(S30)</f>
        <v>390021.52</v>
      </c>
      <c r="T31" s="5">
        <f>(((T27)+(T28))+(T29))+(T30)</f>
        <v>0</v>
      </c>
      <c r="U31" s="5">
        <f>(((U27)+(U28))+(U29))+(U30)</f>
        <v>294157.28000000003</v>
      </c>
      <c r="V31" s="5">
        <f>(((V27)+(V28))+(V29))+(V30)</f>
        <v>390021.52</v>
      </c>
      <c r="W31" s="5">
        <f>(((W27)+(W28))+(W29))+(W30)</f>
        <v>0</v>
      </c>
      <c r="X31" s="5">
        <f>(((X27)+(X28))+(X29))+(X30)</f>
        <v>294157.28000000003</v>
      </c>
      <c r="Y31" s="5">
        <f>(((Y27)+(Y28))+(Y29))+(Y30)</f>
        <v>390021.52</v>
      </c>
      <c r="Z31" s="5">
        <f>(((Z27)+(Z28))+(Z29))+(Z30)</f>
        <v>0</v>
      </c>
      <c r="AA31" s="5">
        <f>(((AA27)+(AA28))+(AA29))+(AA30)</f>
        <v>294157.28000000003</v>
      </c>
      <c r="AB31" s="5">
        <f>(((AB27)+(AB28))+(AB29))+(AB30)</f>
        <v>390021.52</v>
      </c>
      <c r="AC31" s="5">
        <f>(((AC27)+(AC28))+(AC29))+(AC30)</f>
        <v>0</v>
      </c>
      <c r="AD31" s="5">
        <f>(((AD27)+(AD28))+(AD29))+(AD30)</f>
        <v>294157.28000000003</v>
      </c>
      <c r="AE31" s="5">
        <f>(((AE27)+(AE28))+(AE29))+(AE30)</f>
        <v>390021.52</v>
      </c>
      <c r="AF31" s="5">
        <f>(((AF27)+(AF28))+(AF29))+(AF30)</f>
        <v>0</v>
      </c>
      <c r="AG31" s="5">
        <f>(((AG27)+(AG28))+(AG29))+(AG30)</f>
        <v>294157.28000000003</v>
      </c>
      <c r="AH31" s="5">
        <f>(((AH27)+(AH28))+(AH29))+(AH30)</f>
        <v>390021.52</v>
      </c>
      <c r="AI31" s="5">
        <f>(((AI27)+(AI28))+(AI29))+(AI30)</f>
        <v>0</v>
      </c>
      <c r="AJ31" s="5">
        <f>(((AJ27)+(AJ28))+(AJ29))+(AJ30)</f>
        <v>294157.28000000003</v>
      </c>
      <c r="AK31" s="5">
        <f>(((AK27)+(AK28))+(AK29))+(AK30)</f>
        <v>390021.52</v>
      </c>
      <c r="AL31" s="5">
        <f>(((AL27)+(AL28))+(AL29))+(AL30)</f>
        <v>0</v>
      </c>
      <c r="AM31" s="5">
        <f>(((AM27)+(AM28))+(AM29))+(AM30)</f>
        <v>294157.28000000003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idden="1" outlineLevel="1" x14ac:dyDescent="0.2">
      <c r="A32" s="2" t="s">
        <v>30</v>
      </c>
      <c r="B32" s="4">
        <f>-149375.98</f>
        <v>-149375.98000000001</v>
      </c>
      <c r="C32" s="4">
        <f>-18332.31</f>
        <v>-18332.310000000001</v>
      </c>
      <c r="D32" s="3"/>
      <c r="E32" s="4">
        <f>-149375.98</f>
        <v>-149375.98000000001</v>
      </c>
      <c r="F32" s="4">
        <f>-18332.31</f>
        <v>-18332.310000000001</v>
      </c>
      <c r="G32" s="3"/>
      <c r="H32" s="4">
        <f>-149375.98</f>
        <v>-149375.98000000001</v>
      </c>
      <c r="I32" s="4">
        <f>-18332.31</f>
        <v>-18332.310000000001</v>
      </c>
      <c r="J32" s="3"/>
      <c r="K32" s="4">
        <f>-149375.98</f>
        <v>-149375.98000000001</v>
      </c>
      <c r="L32" s="4">
        <f>-18332.31</f>
        <v>-18332.310000000001</v>
      </c>
      <c r="M32" s="3"/>
      <c r="N32" s="4">
        <f>-149375.98</f>
        <v>-149375.98000000001</v>
      </c>
      <c r="O32" s="4">
        <f>-18332.31</f>
        <v>-18332.310000000001</v>
      </c>
      <c r="P32" s="3"/>
      <c r="Q32" s="4">
        <f>-149375.98</f>
        <v>-149375.98000000001</v>
      </c>
      <c r="R32" s="4">
        <f>-18332.31</f>
        <v>-18332.310000000001</v>
      </c>
      <c r="S32" s="3"/>
      <c r="T32" s="4">
        <f>-149375.98</f>
        <v>-149375.98000000001</v>
      </c>
      <c r="U32" s="4">
        <f>-18332.31</f>
        <v>-18332.310000000001</v>
      </c>
      <c r="V32" s="3"/>
      <c r="W32" s="4">
        <f>-149375.98</f>
        <v>-149375.98000000001</v>
      </c>
      <c r="X32" s="4">
        <f>-18332.31</f>
        <v>-18332.310000000001</v>
      </c>
      <c r="Y32" s="3"/>
      <c r="Z32" s="4">
        <f>-149375.98</f>
        <v>-149375.98000000001</v>
      </c>
      <c r="AA32" s="4">
        <f>-18332.31</f>
        <v>-18332.310000000001</v>
      </c>
      <c r="AB32" s="3"/>
      <c r="AC32" s="4">
        <f>-149375.98</f>
        <v>-149375.98000000001</v>
      </c>
      <c r="AD32" s="4">
        <f>-18332.31</f>
        <v>-18332.310000000001</v>
      </c>
      <c r="AE32" s="3"/>
      <c r="AF32" s="4">
        <f>-149375.98</f>
        <v>-149375.98000000001</v>
      </c>
      <c r="AG32" s="4">
        <f>-18332.31</f>
        <v>-18332.310000000001</v>
      </c>
      <c r="AH32" s="3"/>
      <c r="AI32" s="4">
        <f>-149375.98</f>
        <v>-149375.98000000001</v>
      </c>
      <c r="AJ32" s="4">
        <f>-18332.31</f>
        <v>-18332.310000000001</v>
      </c>
      <c r="AK32" s="3"/>
      <c r="AL32" s="4">
        <f>-149375.98</f>
        <v>-149375.98000000001</v>
      </c>
      <c r="AM32" s="4">
        <f>-18332.31</f>
        <v>-18332.310000000001</v>
      </c>
      <c r="AN32" s="3"/>
      <c r="AO32" s="4"/>
      <c r="AP32" s="4"/>
      <c r="AQ32" s="3"/>
      <c r="AR32" s="4"/>
      <c r="AS32" s="4"/>
      <c r="AT32" s="3"/>
      <c r="AU32" s="4"/>
      <c r="AV32" s="4"/>
      <c r="AW32" s="3"/>
    </row>
    <row r="33" spans="1:49" hidden="1" outlineLevel="1" x14ac:dyDescent="0.2">
      <c r="A33" s="2" t="s">
        <v>31</v>
      </c>
      <c r="B33" s="3"/>
      <c r="C33" s="4">
        <f>979</f>
        <v>979</v>
      </c>
      <c r="D33" s="3"/>
      <c r="E33" s="3"/>
      <c r="F33" s="4">
        <f>979</f>
        <v>979</v>
      </c>
      <c r="G33" s="3"/>
      <c r="H33" s="3"/>
      <c r="I33" s="4">
        <f>979</f>
        <v>979</v>
      </c>
      <c r="J33" s="3"/>
      <c r="K33" s="3"/>
      <c r="L33" s="4">
        <f>979</f>
        <v>979</v>
      </c>
      <c r="M33" s="3"/>
      <c r="N33" s="3"/>
      <c r="O33" s="4">
        <f>979</f>
        <v>979</v>
      </c>
      <c r="P33" s="3"/>
      <c r="Q33" s="3"/>
      <c r="R33" s="4">
        <f>979</f>
        <v>979</v>
      </c>
      <c r="S33" s="3"/>
      <c r="T33" s="3"/>
      <c r="U33" s="4">
        <f>979</f>
        <v>979</v>
      </c>
      <c r="V33" s="3"/>
      <c r="W33" s="3"/>
      <c r="X33" s="4">
        <f>979</f>
        <v>979</v>
      </c>
      <c r="Y33" s="3"/>
      <c r="Z33" s="3"/>
      <c r="AA33" s="4">
        <f>979</f>
        <v>979</v>
      </c>
      <c r="AB33" s="3"/>
      <c r="AC33" s="3"/>
      <c r="AD33" s="4">
        <f>979</f>
        <v>979</v>
      </c>
      <c r="AE33" s="3"/>
      <c r="AF33" s="3"/>
      <c r="AG33" s="4">
        <f>979</f>
        <v>979</v>
      </c>
      <c r="AH33" s="3"/>
      <c r="AI33" s="3"/>
      <c r="AJ33" s="4">
        <f>979</f>
        <v>979</v>
      </c>
      <c r="AK33" s="3"/>
      <c r="AL33" s="3"/>
      <c r="AM33" s="4">
        <f>979</f>
        <v>979</v>
      </c>
      <c r="AN33" s="3"/>
      <c r="AO33" s="3"/>
      <c r="AP33" s="4"/>
      <c r="AQ33" s="3"/>
      <c r="AR33" s="3"/>
      <c r="AS33" s="4"/>
      <c r="AT33" s="3"/>
      <c r="AU33" s="3"/>
      <c r="AV33" s="4"/>
      <c r="AW33" s="3"/>
    </row>
    <row r="34" spans="1:49" hidden="1" outlineLevel="1" x14ac:dyDescent="0.2">
      <c r="A34" s="2" t="s">
        <v>32</v>
      </c>
      <c r="B34" s="3"/>
      <c r="C34" s="4">
        <f>4382.5</f>
        <v>4382.5</v>
      </c>
      <c r="D34" s="4">
        <f>25524</f>
        <v>25524</v>
      </c>
      <c r="E34" s="3"/>
      <c r="F34" s="4">
        <f>4382.5</f>
        <v>4382.5</v>
      </c>
      <c r="G34" s="4">
        <f>25524</f>
        <v>25524</v>
      </c>
      <c r="H34" s="3"/>
      <c r="I34" s="4">
        <f>4382.5</f>
        <v>4382.5</v>
      </c>
      <c r="J34" s="4">
        <f>25524</f>
        <v>25524</v>
      </c>
      <c r="K34" s="3"/>
      <c r="L34" s="4">
        <f>4382.5</f>
        <v>4382.5</v>
      </c>
      <c r="M34" s="4">
        <f>25524</f>
        <v>25524</v>
      </c>
      <c r="N34" s="3"/>
      <c r="O34" s="4">
        <f>4382.5</f>
        <v>4382.5</v>
      </c>
      <c r="P34" s="4">
        <f>25524</f>
        <v>25524</v>
      </c>
      <c r="Q34" s="3"/>
      <c r="R34" s="4">
        <f>4382.5</f>
        <v>4382.5</v>
      </c>
      <c r="S34" s="4">
        <f>25524</f>
        <v>25524</v>
      </c>
      <c r="T34" s="3"/>
      <c r="U34" s="4">
        <f>4382.5</f>
        <v>4382.5</v>
      </c>
      <c r="V34" s="4">
        <f>25524</f>
        <v>25524</v>
      </c>
      <c r="W34" s="3"/>
      <c r="X34" s="4">
        <f>4382.5</f>
        <v>4382.5</v>
      </c>
      <c r="Y34" s="4">
        <f>25524</f>
        <v>25524</v>
      </c>
      <c r="Z34" s="3"/>
      <c r="AA34" s="4">
        <f>4382.5</f>
        <v>4382.5</v>
      </c>
      <c r="AB34" s="4">
        <f>25524</f>
        <v>25524</v>
      </c>
      <c r="AC34" s="3"/>
      <c r="AD34" s="4">
        <f>4382.5</f>
        <v>4382.5</v>
      </c>
      <c r="AE34" s="4">
        <f>25524</f>
        <v>25524</v>
      </c>
      <c r="AF34" s="3"/>
      <c r="AG34" s="4">
        <f>4382.5</f>
        <v>4382.5</v>
      </c>
      <c r="AH34" s="4">
        <f>25524</f>
        <v>25524</v>
      </c>
      <c r="AI34" s="3"/>
      <c r="AJ34" s="4">
        <f>4382.5</f>
        <v>4382.5</v>
      </c>
      <c r="AK34" s="4">
        <f>25524</f>
        <v>25524</v>
      </c>
      <c r="AL34" s="3"/>
      <c r="AM34" s="4">
        <f>4382.5</f>
        <v>4382.5</v>
      </c>
      <c r="AN34" s="4"/>
      <c r="AO34" s="3"/>
      <c r="AP34" s="4"/>
      <c r="AQ34" s="4"/>
      <c r="AR34" s="3"/>
      <c r="AS34" s="4"/>
      <c r="AT34" s="4"/>
      <c r="AU34" s="3"/>
      <c r="AV34" s="4"/>
      <c r="AW34" s="4"/>
    </row>
    <row r="35" spans="1:49" hidden="1" outlineLevel="1" x14ac:dyDescent="0.2">
      <c r="A35" s="2" t="s">
        <v>33</v>
      </c>
      <c r="B35" s="3"/>
      <c r="C35" s="4">
        <f>712.92</f>
        <v>712.92</v>
      </c>
      <c r="D35" s="4">
        <f>11715.46</f>
        <v>11715.46</v>
      </c>
      <c r="E35" s="3"/>
      <c r="F35" s="4">
        <f>712.92</f>
        <v>712.92</v>
      </c>
      <c r="G35" s="4">
        <f>11715.46</f>
        <v>11715.46</v>
      </c>
      <c r="H35" s="3"/>
      <c r="I35" s="4">
        <f>712.92</f>
        <v>712.92</v>
      </c>
      <c r="J35" s="4">
        <f>11715.46</f>
        <v>11715.46</v>
      </c>
      <c r="K35" s="3"/>
      <c r="L35" s="4">
        <f>712.92</f>
        <v>712.92</v>
      </c>
      <c r="M35" s="4">
        <f>11715.46</f>
        <v>11715.46</v>
      </c>
      <c r="N35" s="3"/>
      <c r="O35" s="4">
        <f>712.92</f>
        <v>712.92</v>
      </c>
      <c r="P35" s="4">
        <f>11715.46</f>
        <v>11715.46</v>
      </c>
      <c r="Q35" s="3"/>
      <c r="R35" s="4">
        <f>712.92</f>
        <v>712.92</v>
      </c>
      <c r="S35" s="4">
        <f>11715.46</f>
        <v>11715.46</v>
      </c>
      <c r="T35" s="3"/>
      <c r="U35" s="4">
        <f>712.92</f>
        <v>712.92</v>
      </c>
      <c r="V35" s="4">
        <f>11715.46</f>
        <v>11715.46</v>
      </c>
      <c r="W35" s="3"/>
      <c r="X35" s="4">
        <f>712.92</f>
        <v>712.92</v>
      </c>
      <c r="Y35" s="4">
        <f>11715.46</f>
        <v>11715.46</v>
      </c>
      <c r="Z35" s="3"/>
      <c r="AA35" s="4">
        <f>712.92</f>
        <v>712.92</v>
      </c>
      <c r="AB35" s="4">
        <f>11715.46</f>
        <v>11715.46</v>
      </c>
      <c r="AC35" s="3"/>
      <c r="AD35" s="4">
        <f>712.92</f>
        <v>712.92</v>
      </c>
      <c r="AE35" s="4">
        <f>11715.46</f>
        <v>11715.46</v>
      </c>
      <c r="AF35" s="3"/>
      <c r="AG35" s="4">
        <f>712.92</f>
        <v>712.92</v>
      </c>
      <c r="AH35" s="4">
        <f>11715.46</f>
        <v>11715.46</v>
      </c>
      <c r="AI35" s="3"/>
      <c r="AJ35" s="4">
        <f>712.92</f>
        <v>712.92</v>
      </c>
      <c r="AK35" s="4">
        <f>11715.46</f>
        <v>11715.46</v>
      </c>
      <c r="AL35" s="3"/>
      <c r="AM35" s="4">
        <f>712.92</f>
        <v>712.92</v>
      </c>
      <c r="AN35" s="4"/>
      <c r="AO35" s="3"/>
      <c r="AP35" s="4"/>
      <c r="AQ35" s="4"/>
      <c r="AR35" s="3"/>
      <c r="AS35" s="4"/>
      <c r="AT35" s="4"/>
      <c r="AU35" s="3"/>
      <c r="AV35" s="4"/>
      <c r="AW35" s="4"/>
    </row>
    <row r="36" spans="1:49" hidden="1" outlineLevel="1" x14ac:dyDescent="0.2">
      <c r="A36" s="2" t="s">
        <v>34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idden="1" outlineLevel="1" x14ac:dyDescent="0.2">
      <c r="A37" s="2" t="s">
        <v>35</v>
      </c>
      <c r="B37" s="3"/>
      <c r="C37" s="4">
        <f>268034.39</f>
        <v>268034.39</v>
      </c>
      <c r="D37" s="4">
        <f>247502.56</f>
        <v>247502.56</v>
      </c>
      <c r="E37" s="3"/>
      <c r="F37" s="4">
        <f>268034.39</f>
        <v>268034.39</v>
      </c>
      <c r="G37" s="4">
        <f>247502.56</f>
        <v>247502.56</v>
      </c>
      <c r="H37" s="3"/>
      <c r="I37" s="4">
        <f>268034.39</f>
        <v>268034.39</v>
      </c>
      <c r="J37" s="4">
        <f>247502.56</f>
        <v>247502.56</v>
      </c>
      <c r="K37" s="3"/>
      <c r="L37" s="4">
        <f>268034.39</f>
        <v>268034.39</v>
      </c>
      <c r="M37" s="4">
        <f>247502.56</f>
        <v>247502.56</v>
      </c>
      <c r="N37" s="3"/>
      <c r="O37" s="4">
        <f>268034.39</f>
        <v>268034.39</v>
      </c>
      <c r="P37" s="4">
        <f>247502.56</f>
        <v>247502.56</v>
      </c>
      <c r="Q37" s="3"/>
      <c r="R37" s="4">
        <f>268034.39</f>
        <v>268034.39</v>
      </c>
      <c r="S37" s="4">
        <f>247502.56</f>
        <v>247502.56</v>
      </c>
      <c r="T37" s="3"/>
      <c r="U37" s="4">
        <f>268034.39</f>
        <v>268034.39</v>
      </c>
      <c r="V37" s="4">
        <f>247502.56</f>
        <v>247502.56</v>
      </c>
      <c r="W37" s="3"/>
      <c r="X37" s="4">
        <f>268034.39</f>
        <v>268034.39</v>
      </c>
      <c r="Y37" s="4">
        <f>247502.56</f>
        <v>247502.56</v>
      </c>
      <c r="Z37" s="3"/>
      <c r="AA37" s="4">
        <f>268034.39</f>
        <v>268034.39</v>
      </c>
      <c r="AB37" s="4">
        <f>247502.56</f>
        <v>247502.56</v>
      </c>
      <c r="AC37" s="3"/>
      <c r="AD37" s="4">
        <f>268034.39</f>
        <v>268034.39</v>
      </c>
      <c r="AE37" s="4">
        <f>247502.56</f>
        <v>247502.56</v>
      </c>
      <c r="AF37" s="3"/>
      <c r="AG37" s="4">
        <f>268034.39</f>
        <v>268034.39</v>
      </c>
      <c r="AH37" s="4">
        <f>247502.56</f>
        <v>247502.56</v>
      </c>
      <c r="AI37" s="3"/>
      <c r="AJ37" s="4">
        <f>268034.39</f>
        <v>268034.39</v>
      </c>
      <c r="AK37" s="4">
        <f>247502.56</f>
        <v>247502.56</v>
      </c>
      <c r="AL37" s="3"/>
      <c r="AM37" s="4">
        <f>268034.39</f>
        <v>268034.39</v>
      </c>
      <c r="AN37" s="4"/>
      <c r="AO37" s="3"/>
      <c r="AP37" s="4"/>
      <c r="AQ37" s="4"/>
      <c r="AR37" s="3"/>
      <c r="AS37" s="4"/>
      <c r="AT37" s="4"/>
      <c r="AU37" s="3"/>
      <c r="AV37" s="4"/>
      <c r="AW37" s="4"/>
    </row>
    <row r="38" spans="1:49" hidden="1" outlineLevel="1" x14ac:dyDescent="0.2">
      <c r="A38" s="2" t="s">
        <v>36</v>
      </c>
      <c r="B38" s="3"/>
      <c r="C38" s="4">
        <f>21068.68</f>
        <v>21068.68</v>
      </c>
      <c r="D38" s="4">
        <f>22398.77</f>
        <v>22398.77</v>
      </c>
      <c r="E38" s="3"/>
      <c r="F38" s="4">
        <f>21068.68</f>
        <v>21068.68</v>
      </c>
      <c r="G38" s="4">
        <f>22398.77</f>
        <v>22398.77</v>
      </c>
      <c r="H38" s="3"/>
      <c r="I38" s="4">
        <f>21068.68</f>
        <v>21068.68</v>
      </c>
      <c r="J38" s="4">
        <f>22398.77</f>
        <v>22398.77</v>
      </c>
      <c r="K38" s="3"/>
      <c r="L38" s="4">
        <f>21068.68</f>
        <v>21068.68</v>
      </c>
      <c r="M38" s="4">
        <f>22398.77</f>
        <v>22398.77</v>
      </c>
      <c r="N38" s="3"/>
      <c r="O38" s="4">
        <f>21068.68</f>
        <v>21068.68</v>
      </c>
      <c r="P38" s="4">
        <f>22398.77</f>
        <v>22398.77</v>
      </c>
      <c r="Q38" s="3"/>
      <c r="R38" s="4">
        <f>21068.68</f>
        <v>21068.68</v>
      </c>
      <c r="S38" s="4">
        <f>22398.77</f>
        <v>22398.77</v>
      </c>
      <c r="T38" s="3"/>
      <c r="U38" s="4">
        <f>21068.68</f>
        <v>21068.68</v>
      </c>
      <c r="V38" s="4">
        <f>22398.77</f>
        <v>22398.77</v>
      </c>
      <c r="W38" s="3"/>
      <c r="X38" s="4">
        <f>21068.68</f>
        <v>21068.68</v>
      </c>
      <c r="Y38" s="4">
        <f>22398.77</f>
        <v>22398.77</v>
      </c>
      <c r="Z38" s="3"/>
      <c r="AA38" s="4">
        <f>21068.68</f>
        <v>21068.68</v>
      </c>
      <c r="AB38" s="4">
        <f>22398.77</f>
        <v>22398.77</v>
      </c>
      <c r="AC38" s="3"/>
      <c r="AD38" s="4">
        <f>21068.68</f>
        <v>21068.68</v>
      </c>
      <c r="AE38" s="4">
        <f>22398.77</f>
        <v>22398.77</v>
      </c>
      <c r="AF38" s="3"/>
      <c r="AG38" s="4">
        <f>21068.68</f>
        <v>21068.68</v>
      </c>
      <c r="AH38" s="4">
        <f>22398.77</f>
        <v>22398.77</v>
      </c>
      <c r="AI38" s="3"/>
      <c r="AJ38" s="4">
        <f>21068.68</f>
        <v>21068.68</v>
      </c>
      <c r="AK38" s="4">
        <f>22398.77</f>
        <v>22398.77</v>
      </c>
      <c r="AL38" s="3"/>
      <c r="AM38" s="4">
        <f>21068.68</f>
        <v>21068.68</v>
      </c>
      <c r="AN38" s="4"/>
      <c r="AO38" s="3"/>
      <c r="AP38" s="4"/>
      <c r="AQ38" s="4"/>
      <c r="AR38" s="3"/>
      <c r="AS38" s="4"/>
      <c r="AT38" s="4"/>
      <c r="AU38" s="3"/>
      <c r="AV38" s="4"/>
      <c r="AW38" s="4"/>
    </row>
    <row r="39" spans="1:49" hidden="1" outlineLevel="1" x14ac:dyDescent="0.2">
      <c r="A39" s="2" t="s">
        <v>37</v>
      </c>
      <c r="B39" s="3"/>
      <c r="C39" s="4">
        <f>7500</f>
        <v>7500</v>
      </c>
      <c r="D39" s="4">
        <f>1090</f>
        <v>1090</v>
      </c>
      <c r="E39" s="3"/>
      <c r="F39" s="4">
        <f>7500</f>
        <v>7500</v>
      </c>
      <c r="G39" s="4">
        <f>1090</f>
        <v>1090</v>
      </c>
      <c r="H39" s="3"/>
      <c r="I39" s="4">
        <f>7500</f>
        <v>7500</v>
      </c>
      <c r="J39" s="4">
        <f>1090</f>
        <v>1090</v>
      </c>
      <c r="K39" s="3"/>
      <c r="L39" s="4">
        <f>7500</f>
        <v>7500</v>
      </c>
      <c r="M39" s="4">
        <f>1090</f>
        <v>1090</v>
      </c>
      <c r="N39" s="3"/>
      <c r="O39" s="4">
        <f>7500</f>
        <v>7500</v>
      </c>
      <c r="P39" s="4">
        <f>1090</f>
        <v>1090</v>
      </c>
      <c r="Q39" s="3"/>
      <c r="R39" s="4">
        <f>7500</f>
        <v>7500</v>
      </c>
      <c r="S39" s="4">
        <f>1090</f>
        <v>1090</v>
      </c>
      <c r="T39" s="3"/>
      <c r="U39" s="4">
        <f>7500</f>
        <v>7500</v>
      </c>
      <c r="V39" s="4">
        <f>1090</f>
        <v>1090</v>
      </c>
      <c r="W39" s="3"/>
      <c r="X39" s="4">
        <f>7500</f>
        <v>7500</v>
      </c>
      <c r="Y39" s="4">
        <f>1090</f>
        <v>1090</v>
      </c>
      <c r="Z39" s="3"/>
      <c r="AA39" s="4">
        <f>7500</f>
        <v>7500</v>
      </c>
      <c r="AB39" s="4">
        <f>1090</f>
        <v>1090</v>
      </c>
      <c r="AC39" s="3"/>
      <c r="AD39" s="4">
        <f>7500</f>
        <v>7500</v>
      </c>
      <c r="AE39" s="4">
        <f>1090</f>
        <v>1090</v>
      </c>
      <c r="AF39" s="3"/>
      <c r="AG39" s="4">
        <f>7500</f>
        <v>7500</v>
      </c>
      <c r="AH39" s="4">
        <f>1090</f>
        <v>1090</v>
      </c>
      <c r="AI39" s="3"/>
      <c r="AJ39" s="4">
        <f>7500</f>
        <v>7500</v>
      </c>
      <c r="AK39" s="4">
        <f>1090</f>
        <v>1090</v>
      </c>
      <c r="AL39" s="3"/>
      <c r="AM39" s="4">
        <f>7500</f>
        <v>7500</v>
      </c>
      <c r="AN39" s="4"/>
      <c r="AO39" s="3"/>
      <c r="AP39" s="4"/>
      <c r="AQ39" s="4"/>
      <c r="AR39" s="3"/>
      <c r="AS39" s="4"/>
      <c r="AT39" s="4"/>
      <c r="AU39" s="3"/>
      <c r="AV39" s="4"/>
      <c r="AW39" s="4"/>
    </row>
    <row r="40" spans="1:49" hidden="1" outlineLevel="1" x14ac:dyDescent="0.2">
      <c r="A40" s="2" t="s">
        <v>38</v>
      </c>
      <c r="B40" s="5">
        <f>(((B36)+(B37))+(B38))+(B39)</f>
        <v>0</v>
      </c>
      <c r="C40" s="5">
        <f>(((C36)+(C37))+(C38))+(C39)</f>
        <v>296603.07</v>
      </c>
      <c r="D40" s="5">
        <f>(((D36)+(D37))+(D38))+(D39)</f>
        <v>270991.33</v>
      </c>
      <c r="E40" s="5">
        <f>(((E36)+(E37))+(E38))+(E39)</f>
        <v>0</v>
      </c>
      <c r="F40" s="5">
        <f>(((F36)+(F37))+(F38))+(F39)</f>
        <v>296603.07</v>
      </c>
      <c r="G40" s="5">
        <f>(((G36)+(G37))+(G38))+(G39)</f>
        <v>270991.33</v>
      </c>
      <c r="H40" s="5">
        <f>(((H36)+(H37))+(H38))+(H39)</f>
        <v>0</v>
      </c>
      <c r="I40" s="5">
        <f>(((I36)+(I37))+(I38))+(I39)</f>
        <v>296603.07</v>
      </c>
      <c r="J40" s="5">
        <f>(((J36)+(J37))+(J38))+(J39)</f>
        <v>270991.33</v>
      </c>
      <c r="K40" s="5">
        <f>(((K36)+(K37))+(K38))+(K39)</f>
        <v>0</v>
      </c>
      <c r="L40" s="5">
        <f>(((L36)+(L37))+(L38))+(L39)</f>
        <v>296603.07</v>
      </c>
      <c r="M40" s="5">
        <f>(((M36)+(M37))+(M38))+(M39)</f>
        <v>270991.33</v>
      </c>
      <c r="N40" s="5">
        <f>(((N36)+(N37))+(N38))+(N39)</f>
        <v>0</v>
      </c>
      <c r="O40" s="5">
        <f>(((O36)+(O37))+(O38))+(O39)</f>
        <v>296603.07</v>
      </c>
      <c r="P40" s="5">
        <f>(((P36)+(P37))+(P38))+(P39)</f>
        <v>270991.33</v>
      </c>
      <c r="Q40" s="5">
        <f>(((Q36)+(Q37))+(Q38))+(Q39)</f>
        <v>0</v>
      </c>
      <c r="R40" s="5">
        <f>(((R36)+(R37))+(R38))+(R39)</f>
        <v>296603.07</v>
      </c>
      <c r="S40" s="5">
        <f>(((S36)+(S37))+(S38))+(S39)</f>
        <v>270991.33</v>
      </c>
      <c r="T40" s="5">
        <f>(((T36)+(T37))+(T38))+(T39)</f>
        <v>0</v>
      </c>
      <c r="U40" s="5">
        <f>(((U36)+(U37))+(U38))+(U39)</f>
        <v>296603.07</v>
      </c>
      <c r="V40" s="5">
        <f>(((V36)+(V37))+(V38))+(V39)</f>
        <v>270991.33</v>
      </c>
      <c r="W40" s="5">
        <f>(((W36)+(W37))+(W38))+(W39)</f>
        <v>0</v>
      </c>
      <c r="X40" s="5">
        <f>(((X36)+(X37))+(X38))+(X39)</f>
        <v>296603.07</v>
      </c>
      <c r="Y40" s="5">
        <f>(((Y36)+(Y37))+(Y38))+(Y39)</f>
        <v>270991.33</v>
      </c>
      <c r="Z40" s="5">
        <f>(((Z36)+(Z37))+(Z38))+(Z39)</f>
        <v>0</v>
      </c>
      <c r="AA40" s="5">
        <f>(((AA36)+(AA37))+(AA38))+(AA39)</f>
        <v>296603.07</v>
      </c>
      <c r="AB40" s="5">
        <f>(((AB36)+(AB37))+(AB38))+(AB39)</f>
        <v>270991.33</v>
      </c>
      <c r="AC40" s="5">
        <f>(((AC36)+(AC37))+(AC38))+(AC39)</f>
        <v>0</v>
      </c>
      <c r="AD40" s="5">
        <f>(((AD36)+(AD37))+(AD38))+(AD39)</f>
        <v>296603.07</v>
      </c>
      <c r="AE40" s="5">
        <f>(((AE36)+(AE37))+(AE38))+(AE39)</f>
        <v>270991.33</v>
      </c>
      <c r="AF40" s="5">
        <f>(((AF36)+(AF37))+(AF38))+(AF39)</f>
        <v>0</v>
      </c>
      <c r="AG40" s="5">
        <f>(((AG36)+(AG37))+(AG38))+(AG39)</f>
        <v>296603.07</v>
      </c>
      <c r="AH40" s="5">
        <f>(((AH36)+(AH37))+(AH38))+(AH39)</f>
        <v>270991.33</v>
      </c>
      <c r="AI40" s="5">
        <f>(((AI36)+(AI37))+(AI38))+(AI39)</f>
        <v>0</v>
      </c>
      <c r="AJ40" s="5">
        <f>(((AJ36)+(AJ37))+(AJ38))+(AJ39)</f>
        <v>296603.07</v>
      </c>
      <c r="AK40" s="5">
        <f>(((AK36)+(AK37))+(AK38))+(AK39)</f>
        <v>270991.33</v>
      </c>
      <c r="AL40" s="5">
        <f>(((AL36)+(AL37))+(AL38))+(AL39)</f>
        <v>0</v>
      </c>
      <c r="AM40" s="5">
        <f>(((AM36)+(AM37))+(AM38))+(AM39)</f>
        <v>296603.07</v>
      </c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hidden="1" outlineLevel="1" x14ac:dyDescent="0.2">
      <c r="A41" s="2" t="s">
        <v>39</v>
      </c>
      <c r="B41" s="3"/>
      <c r="C41" s="4">
        <f>66826.09</f>
        <v>66826.09</v>
      </c>
      <c r="D41" s="4">
        <f>-9225</f>
        <v>-9225</v>
      </c>
      <c r="E41" s="3"/>
      <c r="F41" s="4">
        <f>66826.09</f>
        <v>66826.09</v>
      </c>
      <c r="G41" s="4">
        <f>-9225</f>
        <v>-9225</v>
      </c>
      <c r="H41" s="3"/>
      <c r="I41" s="4">
        <f>66826.09</f>
        <v>66826.09</v>
      </c>
      <c r="J41" s="4">
        <f>-9225</f>
        <v>-9225</v>
      </c>
      <c r="K41" s="3"/>
      <c r="L41" s="4">
        <f>66826.09</f>
        <v>66826.09</v>
      </c>
      <c r="M41" s="4">
        <f>-9225</f>
        <v>-9225</v>
      </c>
      <c r="N41" s="3"/>
      <c r="O41" s="4">
        <f>66826.09</f>
        <v>66826.09</v>
      </c>
      <c r="P41" s="4">
        <f>-9225</f>
        <v>-9225</v>
      </c>
      <c r="Q41" s="3"/>
      <c r="R41" s="4">
        <f>66826.09</f>
        <v>66826.09</v>
      </c>
      <c r="S41" s="4">
        <f>-9225</f>
        <v>-9225</v>
      </c>
      <c r="T41" s="3"/>
      <c r="U41" s="4">
        <f>66826.09</f>
        <v>66826.09</v>
      </c>
      <c r="V41" s="4">
        <f>-9225</f>
        <v>-9225</v>
      </c>
      <c r="W41" s="3"/>
      <c r="X41" s="4">
        <f>66826.09</f>
        <v>66826.09</v>
      </c>
      <c r="Y41" s="4">
        <f>-9225</f>
        <v>-9225</v>
      </c>
      <c r="Z41" s="3"/>
      <c r="AA41" s="4">
        <f>66826.09</f>
        <v>66826.09</v>
      </c>
      <c r="AB41" s="4">
        <f>-9225</f>
        <v>-9225</v>
      </c>
      <c r="AC41" s="3"/>
      <c r="AD41" s="4">
        <f>66826.09</f>
        <v>66826.09</v>
      </c>
      <c r="AE41" s="4">
        <f>-9225</f>
        <v>-9225</v>
      </c>
      <c r="AF41" s="3"/>
      <c r="AG41" s="4">
        <f>66826.09</f>
        <v>66826.09</v>
      </c>
      <c r="AH41" s="4">
        <f>-9225</f>
        <v>-9225</v>
      </c>
      <c r="AI41" s="3"/>
      <c r="AJ41" s="4">
        <f>66826.09</f>
        <v>66826.09</v>
      </c>
      <c r="AK41" s="4">
        <f>-9225</f>
        <v>-9225</v>
      </c>
      <c r="AL41" s="3"/>
      <c r="AM41" s="4">
        <f>66826.09</f>
        <v>66826.09</v>
      </c>
      <c r="AN41" s="4"/>
      <c r="AO41" s="3"/>
      <c r="AP41" s="4"/>
      <c r="AQ41" s="4"/>
      <c r="AR41" s="3"/>
      <c r="AS41" s="4"/>
      <c r="AT41" s="4"/>
      <c r="AU41" s="3"/>
      <c r="AV41" s="4"/>
      <c r="AW41" s="4"/>
    </row>
    <row r="42" spans="1:49" hidden="1" outlineLevel="1" x14ac:dyDescent="0.2">
      <c r="A42" s="2" t="s">
        <v>40</v>
      </c>
      <c r="B42" s="4">
        <f>53695</f>
        <v>53695</v>
      </c>
      <c r="C42" s="4">
        <f>135047.1</f>
        <v>135047.1</v>
      </c>
      <c r="D42" s="4">
        <f>137906.8</f>
        <v>137906.79999999999</v>
      </c>
      <c r="E42" s="4">
        <f>53695</f>
        <v>53695</v>
      </c>
      <c r="F42" s="4">
        <f>135047.1</f>
        <v>135047.1</v>
      </c>
      <c r="G42" s="4">
        <f>137906.8</f>
        <v>137906.79999999999</v>
      </c>
      <c r="H42" s="4">
        <f>53695</f>
        <v>53695</v>
      </c>
      <c r="I42" s="4">
        <f>135047.1</f>
        <v>135047.1</v>
      </c>
      <c r="J42" s="4">
        <f>137906.8</f>
        <v>137906.79999999999</v>
      </c>
      <c r="K42" s="4">
        <f>53695</f>
        <v>53695</v>
      </c>
      <c r="L42" s="4">
        <f>135047.1</f>
        <v>135047.1</v>
      </c>
      <c r="M42" s="4">
        <f>137906.8</f>
        <v>137906.79999999999</v>
      </c>
      <c r="N42" s="4">
        <f>53695</f>
        <v>53695</v>
      </c>
      <c r="O42" s="4">
        <f>135047.1</f>
        <v>135047.1</v>
      </c>
      <c r="P42" s="4">
        <f>137906.8</f>
        <v>137906.79999999999</v>
      </c>
      <c r="Q42" s="4">
        <f>53695</f>
        <v>53695</v>
      </c>
      <c r="R42" s="4">
        <f>135047.1</f>
        <v>135047.1</v>
      </c>
      <c r="S42" s="4">
        <f>137906.8</f>
        <v>137906.79999999999</v>
      </c>
      <c r="T42" s="4">
        <f>53695</f>
        <v>53695</v>
      </c>
      <c r="U42" s="4">
        <f>135047.1</f>
        <v>135047.1</v>
      </c>
      <c r="V42" s="4">
        <f>137906.8</f>
        <v>137906.79999999999</v>
      </c>
      <c r="W42" s="4">
        <f>53695</f>
        <v>53695</v>
      </c>
      <c r="X42" s="4">
        <f>135047.1</f>
        <v>135047.1</v>
      </c>
      <c r="Y42" s="4">
        <f>137906.8</f>
        <v>137906.79999999999</v>
      </c>
      <c r="Z42" s="4">
        <f>53695</f>
        <v>53695</v>
      </c>
      <c r="AA42" s="4">
        <f>135047.1</f>
        <v>135047.1</v>
      </c>
      <c r="AB42" s="4">
        <f>137906.8</f>
        <v>137906.79999999999</v>
      </c>
      <c r="AC42" s="4">
        <f>53695</f>
        <v>53695</v>
      </c>
      <c r="AD42" s="4">
        <f>135047.1</f>
        <v>135047.1</v>
      </c>
      <c r="AE42" s="4">
        <f>137906.8</f>
        <v>137906.79999999999</v>
      </c>
      <c r="AF42" s="4">
        <f>53695</f>
        <v>53695</v>
      </c>
      <c r="AG42" s="4">
        <f>135047.1</f>
        <v>135047.1</v>
      </c>
      <c r="AH42" s="4">
        <f>137906.8</f>
        <v>137906.79999999999</v>
      </c>
      <c r="AI42" s="4">
        <f>53695</f>
        <v>53695</v>
      </c>
      <c r="AJ42" s="4">
        <f>135047.1</f>
        <v>135047.1</v>
      </c>
      <c r="AK42" s="4">
        <f>137906.8</f>
        <v>137906.79999999999</v>
      </c>
      <c r="AL42" s="4">
        <f>53695</f>
        <v>53695</v>
      </c>
      <c r="AM42" s="4">
        <f>135047.1</f>
        <v>135047.1</v>
      </c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hidden="1" outlineLevel="1" x14ac:dyDescent="0.2">
      <c r="A43" s="2" t="s">
        <v>41</v>
      </c>
      <c r="B43" s="3"/>
      <c r="C43" s="4">
        <f>6000</f>
        <v>6000</v>
      </c>
      <c r="D43" s="4">
        <f>39676.26</f>
        <v>39676.26</v>
      </c>
      <c r="E43" s="3"/>
      <c r="F43" s="4">
        <f>6000</f>
        <v>6000</v>
      </c>
      <c r="G43" s="4">
        <f>39676.26</f>
        <v>39676.26</v>
      </c>
      <c r="H43" s="3"/>
      <c r="I43" s="4">
        <f>6000</f>
        <v>6000</v>
      </c>
      <c r="J43" s="4">
        <f>39676.26</f>
        <v>39676.26</v>
      </c>
      <c r="K43" s="3"/>
      <c r="L43" s="4">
        <f>6000</f>
        <v>6000</v>
      </c>
      <c r="M43" s="4">
        <f>39676.26</f>
        <v>39676.26</v>
      </c>
      <c r="N43" s="3"/>
      <c r="O43" s="4">
        <f>6000</f>
        <v>6000</v>
      </c>
      <c r="P43" s="4">
        <f>39676.26</f>
        <v>39676.26</v>
      </c>
      <c r="Q43" s="3"/>
      <c r="R43" s="4">
        <f>6000</f>
        <v>6000</v>
      </c>
      <c r="S43" s="4">
        <f>39676.26</f>
        <v>39676.26</v>
      </c>
      <c r="T43" s="3"/>
      <c r="U43" s="4">
        <f>6000</f>
        <v>6000</v>
      </c>
      <c r="V43" s="4">
        <f>39676.26</f>
        <v>39676.26</v>
      </c>
      <c r="W43" s="3"/>
      <c r="X43" s="4">
        <f>6000</f>
        <v>6000</v>
      </c>
      <c r="Y43" s="4">
        <f>39676.26</f>
        <v>39676.26</v>
      </c>
      <c r="Z43" s="3"/>
      <c r="AA43" s="4">
        <f>6000</f>
        <v>6000</v>
      </c>
      <c r="AB43" s="4">
        <f>39676.26</f>
        <v>39676.26</v>
      </c>
      <c r="AC43" s="3"/>
      <c r="AD43" s="4">
        <f>6000</f>
        <v>6000</v>
      </c>
      <c r="AE43" s="4">
        <f>39676.26</f>
        <v>39676.26</v>
      </c>
      <c r="AF43" s="3"/>
      <c r="AG43" s="4">
        <f>6000</f>
        <v>6000</v>
      </c>
      <c r="AH43" s="4">
        <f>39676.26</f>
        <v>39676.26</v>
      </c>
      <c r="AI43" s="3"/>
      <c r="AJ43" s="4">
        <f>6000</f>
        <v>6000</v>
      </c>
      <c r="AK43" s="4">
        <f>39676.26</f>
        <v>39676.26</v>
      </c>
      <c r="AL43" s="3"/>
      <c r="AM43" s="4">
        <f>6000</f>
        <v>6000</v>
      </c>
      <c r="AN43" s="4"/>
      <c r="AO43" s="3"/>
      <c r="AP43" s="4"/>
      <c r="AQ43" s="4"/>
      <c r="AR43" s="3"/>
      <c r="AS43" s="4"/>
      <c r="AT43" s="4"/>
      <c r="AU43" s="3"/>
      <c r="AV43" s="4"/>
      <c r="AW43" s="4"/>
    </row>
    <row r="44" spans="1:49" hidden="1" outlineLevel="1" x14ac:dyDescent="0.2">
      <c r="A44" s="2" t="s">
        <v>42</v>
      </c>
      <c r="B44" s="3"/>
      <c r="C44" s="3"/>
      <c r="D44" s="4">
        <f>732.7</f>
        <v>732.7</v>
      </c>
      <c r="E44" s="3"/>
      <c r="F44" s="3"/>
      <c r="G44" s="4">
        <f>732.7</f>
        <v>732.7</v>
      </c>
      <c r="H44" s="3"/>
      <c r="I44" s="3"/>
      <c r="J44" s="4">
        <f>732.7</f>
        <v>732.7</v>
      </c>
      <c r="K44" s="3"/>
      <c r="L44" s="3"/>
      <c r="M44" s="4">
        <f>732.7</f>
        <v>732.7</v>
      </c>
      <c r="N44" s="3"/>
      <c r="O44" s="3"/>
      <c r="P44" s="4">
        <f>732.7</f>
        <v>732.7</v>
      </c>
      <c r="Q44" s="3"/>
      <c r="R44" s="3"/>
      <c r="S44" s="4">
        <f>732.7</f>
        <v>732.7</v>
      </c>
      <c r="T44" s="3"/>
      <c r="U44" s="3"/>
      <c r="V44" s="4">
        <f>732.7</f>
        <v>732.7</v>
      </c>
      <c r="W44" s="3"/>
      <c r="X44" s="3"/>
      <c r="Y44" s="4">
        <f>732.7</f>
        <v>732.7</v>
      </c>
      <c r="Z44" s="3"/>
      <c r="AA44" s="3"/>
      <c r="AB44" s="4">
        <f>732.7</f>
        <v>732.7</v>
      </c>
      <c r="AC44" s="3"/>
      <c r="AD44" s="3"/>
      <c r="AE44" s="4">
        <f>732.7</f>
        <v>732.7</v>
      </c>
      <c r="AF44" s="3"/>
      <c r="AG44" s="3"/>
      <c r="AH44" s="4">
        <f>732.7</f>
        <v>732.7</v>
      </c>
      <c r="AI44" s="3"/>
      <c r="AJ44" s="3"/>
      <c r="AK44" s="4">
        <f>732.7</f>
        <v>732.7</v>
      </c>
      <c r="AL44" s="3"/>
      <c r="AM44" s="3"/>
      <c r="AN44" s="4"/>
      <c r="AO44" s="3"/>
      <c r="AP44" s="3"/>
      <c r="AQ44" s="4"/>
      <c r="AR44" s="3"/>
      <c r="AS44" s="3"/>
      <c r="AT44" s="4"/>
      <c r="AU44" s="3"/>
      <c r="AV44" s="3"/>
      <c r="AW44" s="4"/>
    </row>
    <row r="45" spans="1:49" hidden="1" outlineLevel="1" x14ac:dyDescent="0.2">
      <c r="A45" s="2" t="s">
        <v>43</v>
      </c>
      <c r="B45" s="5">
        <f>(B43)+(B44)</f>
        <v>0</v>
      </c>
      <c r="C45" s="5">
        <f>(C43)+(C44)</f>
        <v>6000</v>
      </c>
      <c r="D45" s="5">
        <f>(D43)+(D44)</f>
        <v>40408.959999999999</v>
      </c>
      <c r="E45" s="5">
        <f>(E43)+(E44)</f>
        <v>0</v>
      </c>
      <c r="F45" s="5">
        <f>(F43)+(F44)</f>
        <v>6000</v>
      </c>
      <c r="G45" s="5">
        <f>(G43)+(G44)</f>
        <v>40408.959999999999</v>
      </c>
      <c r="H45" s="5">
        <f>(H43)+(H44)</f>
        <v>0</v>
      </c>
      <c r="I45" s="5">
        <f>(I43)+(I44)</f>
        <v>6000</v>
      </c>
      <c r="J45" s="5">
        <f>(J43)+(J44)</f>
        <v>40408.959999999999</v>
      </c>
      <c r="K45" s="5">
        <f>(K43)+(K44)</f>
        <v>0</v>
      </c>
      <c r="L45" s="5">
        <f>(L43)+(L44)</f>
        <v>6000</v>
      </c>
      <c r="M45" s="5">
        <f>(M43)+(M44)</f>
        <v>40408.959999999999</v>
      </c>
      <c r="N45" s="5">
        <f>(N43)+(N44)</f>
        <v>0</v>
      </c>
      <c r="O45" s="5">
        <f>(O43)+(O44)</f>
        <v>6000</v>
      </c>
      <c r="P45" s="5">
        <f>(P43)+(P44)</f>
        <v>40408.959999999999</v>
      </c>
      <c r="Q45" s="5">
        <f>(Q43)+(Q44)</f>
        <v>0</v>
      </c>
      <c r="R45" s="5">
        <f>(R43)+(R44)</f>
        <v>6000</v>
      </c>
      <c r="S45" s="5">
        <f>(S43)+(S44)</f>
        <v>40408.959999999999</v>
      </c>
      <c r="T45" s="5">
        <f>(T43)+(T44)</f>
        <v>0</v>
      </c>
      <c r="U45" s="5">
        <f>(U43)+(U44)</f>
        <v>6000</v>
      </c>
      <c r="V45" s="5">
        <f>(V43)+(V44)</f>
        <v>40408.959999999999</v>
      </c>
      <c r="W45" s="5">
        <f>(W43)+(W44)</f>
        <v>0</v>
      </c>
      <c r="X45" s="5">
        <f>(X43)+(X44)</f>
        <v>6000</v>
      </c>
      <c r="Y45" s="5">
        <f>(Y43)+(Y44)</f>
        <v>40408.959999999999</v>
      </c>
      <c r="Z45" s="5">
        <f>(Z43)+(Z44)</f>
        <v>0</v>
      </c>
      <c r="AA45" s="5">
        <f>(AA43)+(AA44)</f>
        <v>6000</v>
      </c>
      <c r="AB45" s="5">
        <f>(AB43)+(AB44)</f>
        <v>40408.959999999999</v>
      </c>
      <c r="AC45" s="5">
        <f>(AC43)+(AC44)</f>
        <v>0</v>
      </c>
      <c r="AD45" s="5">
        <f>(AD43)+(AD44)</f>
        <v>6000</v>
      </c>
      <c r="AE45" s="5">
        <f>(AE43)+(AE44)</f>
        <v>40408.959999999999</v>
      </c>
      <c r="AF45" s="5">
        <f>(AF43)+(AF44)</f>
        <v>0</v>
      </c>
      <c r="AG45" s="5">
        <f>(AG43)+(AG44)</f>
        <v>6000</v>
      </c>
      <c r="AH45" s="5">
        <f>(AH43)+(AH44)</f>
        <v>40408.959999999999</v>
      </c>
      <c r="AI45" s="5">
        <f>(AI43)+(AI44)</f>
        <v>0</v>
      </c>
      <c r="AJ45" s="5">
        <f>(AJ43)+(AJ44)</f>
        <v>6000</v>
      </c>
      <c r="AK45" s="5">
        <f>(AK43)+(AK44)</f>
        <v>40408.959999999999</v>
      </c>
      <c r="AL45" s="5">
        <f>(AL43)+(AL44)</f>
        <v>0</v>
      </c>
      <c r="AM45" s="5">
        <f>(AM43)+(AM44)</f>
        <v>6000</v>
      </c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idden="1" outlineLevel="1" x14ac:dyDescent="0.2">
      <c r="A46" s="2" t="s">
        <v>44</v>
      </c>
      <c r="B46" s="3"/>
      <c r="C46" s="4">
        <f>3029.26</f>
        <v>3029.26</v>
      </c>
      <c r="D46" s="4">
        <f>36482.23</f>
        <v>36482.230000000003</v>
      </c>
      <c r="E46" s="3"/>
      <c r="F46" s="4">
        <f>3029.26</f>
        <v>3029.26</v>
      </c>
      <c r="G46" s="4">
        <f>36482.23</f>
        <v>36482.230000000003</v>
      </c>
      <c r="H46" s="3"/>
      <c r="I46" s="4">
        <f>3029.26</f>
        <v>3029.26</v>
      </c>
      <c r="J46" s="4">
        <f>36482.23</f>
        <v>36482.230000000003</v>
      </c>
      <c r="K46" s="3"/>
      <c r="L46" s="4">
        <f>3029.26</f>
        <v>3029.26</v>
      </c>
      <c r="M46" s="4">
        <f>36482.23</f>
        <v>36482.230000000003</v>
      </c>
      <c r="N46" s="3"/>
      <c r="O46" s="4">
        <f>3029.26</f>
        <v>3029.26</v>
      </c>
      <c r="P46" s="4">
        <f>36482.23</f>
        <v>36482.230000000003</v>
      </c>
      <c r="Q46" s="3"/>
      <c r="R46" s="4">
        <f>3029.26</f>
        <v>3029.26</v>
      </c>
      <c r="S46" s="4">
        <f>36482.23</f>
        <v>36482.230000000003</v>
      </c>
      <c r="T46" s="3"/>
      <c r="U46" s="4">
        <f>3029.26</f>
        <v>3029.26</v>
      </c>
      <c r="V46" s="4">
        <f>36482.23</f>
        <v>36482.230000000003</v>
      </c>
      <c r="W46" s="3"/>
      <c r="X46" s="4">
        <f>3029.26</f>
        <v>3029.26</v>
      </c>
      <c r="Y46" s="4">
        <f>36482.23</f>
        <v>36482.230000000003</v>
      </c>
      <c r="Z46" s="3"/>
      <c r="AA46" s="4">
        <f>3029.26</f>
        <v>3029.26</v>
      </c>
      <c r="AB46" s="4">
        <f>36482.23</f>
        <v>36482.230000000003</v>
      </c>
      <c r="AC46" s="3"/>
      <c r="AD46" s="4">
        <f>3029.26</f>
        <v>3029.26</v>
      </c>
      <c r="AE46" s="4">
        <f>36482.23</f>
        <v>36482.230000000003</v>
      </c>
      <c r="AF46" s="3"/>
      <c r="AG46" s="4">
        <f>3029.26</f>
        <v>3029.26</v>
      </c>
      <c r="AH46" s="4">
        <f>36482.23</f>
        <v>36482.230000000003</v>
      </c>
      <c r="AI46" s="3"/>
      <c r="AJ46" s="4">
        <f>3029.26</f>
        <v>3029.26</v>
      </c>
      <c r="AK46" s="4">
        <f>36482.23</f>
        <v>36482.230000000003</v>
      </c>
      <c r="AL46" s="3"/>
      <c r="AM46" s="4">
        <f>3029.26</f>
        <v>3029.26</v>
      </c>
      <c r="AN46" s="4"/>
      <c r="AO46" s="3"/>
      <c r="AP46" s="4"/>
      <c r="AQ46" s="4"/>
      <c r="AR46" s="3"/>
      <c r="AS46" s="4"/>
      <c r="AT46" s="4"/>
      <c r="AU46" s="3"/>
      <c r="AV46" s="4"/>
      <c r="AW46" s="4"/>
    </row>
    <row r="47" spans="1:49" hidden="1" outlineLevel="1" x14ac:dyDescent="0.2">
      <c r="A47" s="2" t="s">
        <v>45</v>
      </c>
      <c r="B47" s="3"/>
      <c r="C47" s="4">
        <f>433.4</f>
        <v>433.4</v>
      </c>
      <c r="D47" s="3"/>
      <c r="E47" s="3"/>
      <c r="F47" s="4">
        <f>433.4</f>
        <v>433.4</v>
      </c>
      <c r="G47" s="3"/>
      <c r="H47" s="3"/>
      <c r="I47" s="4">
        <f>433.4</f>
        <v>433.4</v>
      </c>
      <c r="J47" s="3"/>
      <c r="K47" s="3"/>
      <c r="L47" s="4">
        <f>433.4</f>
        <v>433.4</v>
      </c>
      <c r="M47" s="3"/>
      <c r="N47" s="3"/>
      <c r="O47" s="4">
        <f>433.4</f>
        <v>433.4</v>
      </c>
      <c r="P47" s="3"/>
      <c r="Q47" s="3"/>
      <c r="R47" s="4">
        <f>433.4</f>
        <v>433.4</v>
      </c>
      <c r="S47" s="3"/>
      <c r="T47" s="3"/>
      <c r="U47" s="4">
        <f>433.4</f>
        <v>433.4</v>
      </c>
      <c r="V47" s="3"/>
      <c r="W47" s="3"/>
      <c r="X47" s="4">
        <f>433.4</f>
        <v>433.4</v>
      </c>
      <c r="Y47" s="3"/>
      <c r="Z47" s="3"/>
      <c r="AA47" s="4">
        <f>433.4</f>
        <v>433.4</v>
      </c>
      <c r="AB47" s="3"/>
      <c r="AC47" s="3"/>
      <c r="AD47" s="4">
        <f>433.4</f>
        <v>433.4</v>
      </c>
      <c r="AE47" s="3"/>
      <c r="AF47" s="3"/>
      <c r="AG47" s="4">
        <f>433.4</f>
        <v>433.4</v>
      </c>
      <c r="AH47" s="3"/>
      <c r="AI47" s="3"/>
      <c r="AJ47" s="4">
        <f>433.4</f>
        <v>433.4</v>
      </c>
      <c r="AK47" s="3"/>
      <c r="AL47" s="3"/>
      <c r="AM47" s="4">
        <f>433.4</f>
        <v>433.4</v>
      </c>
      <c r="AN47" s="3"/>
      <c r="AO47" s="3"/>
      <c r="AP47" s="4"/>
      <c r="AQ47" s="3"/>
      <c r="AR47" s="3"/>
      <c r="AS47" s="4"/>
      <c r="AT47" s="3"/>
      <c r="AU47" s="3"/>
      <c r="AV47" s="4"/>
      <c r="AW47" s="3"/>
    </row>
    <row r="48" spans="1:49" hidden="1" outlineLevel="1" x14ac:dyDescent="0.2">
      <c r="A48" s="2" t="s">
        <v>46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idden="1" outlineLevel="1" x14ac:dyDescent="0.2">
      <c r="A49" s="2" t="s">
        <v>47</v>
      </c>
      <c r="B49" s="3"/>
      <c r="C49" s="3"/>
      <c r="D49" s="4">
        <f>122655.98</f>
        <v>122655.98</v>
      </c>
      <c r="E49" s="3"/>
      <c r="F49" s="3"/>
      <c r="G49" s="4">
        <f>122655.98</f>
        <v>122655.98</v>
      </c>
      <c r="H49" s="3"/>
      <c r="I49" s="3"/>
      <c r="J49" s="4">
        <f>122655.98</f>
        <v>122655.98</v>
      </c>
      <c r="K49" s="3"/>
      <c r="L49" s="3"/>
      <c r="M49" s="4">
        <f>122655.98</f>
        <v>122655.98</v>
      </c>
      <c r="N49" s="3"/>
      <c r="O49" s="3"/>
      <c r="P49" s="4">
        <f>122655.98</f>
        <v>122655.98</v>
      </c>
      <c r="Q49" s="3"/>
      <c r="R49" s="3"/>
      <c r="S49" s="4">
        <f>122655.98</f>
        <v>122655.98</v>
      </c>
      <c r="T49" s="3"/>
      <c r="U49" s="3"/>
      <c r="V49" s="4">
        <f>122655.98</f>
        <v>122655.98</v>
      </c>
      <c r="W49" s="3"/>
      <c r="X49" s="3"/>
      <c r="Y49" s="4">
        <f>122655.98</f>
        <v>122655.98</v>
      </c>
      <c r="Z49" s="3"/>
      <c r="AA49" s="3"/>
      <c r="AB49" s="4">
        <f>122655.98</f>
        <v>122655.98</v>
      </c>
      <c r="AC49" s="3"/>
      <c r="AD49" s="3"/>
      <c r="AE49" s="4">
        <f>122655.98</f>
        <v>122655.98</v>
      </c>
      <c r="AF49" s="3"/>
      <c r="AG49" s="3"/>
      <c r="AH49" s="4">
        <f>122655.98</f>
        <v>122655.98</v>
      </c>
      <c r="AI49" s="3"/>
      <c r="AJ49" s="3"/>
      <c r="AK49" s="4">
        <f>122655.98</f>
        <v>122655.98</v>
      </c>
      <c r="AL49" s="3"/>
      <c r="AM49" s="3"/>
      <c r="AN49" s="4"/>
      <c r="AO49" s="3"/>
      <c r="AP49" s="3"/>
      <c r="AQ49" s="4"/>
      <c r="AR49" s="3"/>
      <c r="AS49" s="3"/>
      <c r="AT49" s="4"/>
      <c r="AU49" s="3"/>
      <c r="AV49" s="3"/>
      <c r="AW49" s="4"/>
    </row>
    <row r="50" spans="1:49" hidden="1" outlineLevel="1" x14ac:dyDescent="0.2">
      <c r="A50" s="2" t="s">
        <v>48</v>
      </c>
      <c r="B50" s="3"/>
      <c r="C50" s="4">
        <f>1500</f>
        <v>1500</v>
      </c>
      <c r="D50" s="4">
        <f>10997.37</f>
        <v>10997.37</v>
      </c>
      <c r="E50" s="3"/>
      <c r="F50" s="4">
        <f>1500</f>
        <v>1500</v>
      </c>
      <c r="G50" s="4">
        <f>10997.37</f>
        <v>10997.37</v>
      </c>
      <c r="H50" s="3"/>
      <c r="I50" s="4">
        <f>1500</f>
        <v>1500</v>
      </c>
      <c r="J50" s="4">
        <f>10997.37</f>
        <v>10997.37</v>
      </c>
      <c r="K50" s="3"/>
      <c r="L50" s="4">
        <f>1500</f>
        <v>1500</v>
      </c>
      <c r="M50" s="4">
        <f>10997.37</f>
        <v>10997.37</v>
      </c>
      <c r="N50" s="3"/>
      <c r="O50" s="4">
        <f>1500</f>
        <v>1500</v>
      </c>
      <c r="P50" s="4">
        <f>10997.37</f>
        <v>10997.37</v>
      </c>
      <c r="Q50" s="3"/>
      <c r="R50" s="4">
        <f>1500</f>
        <v>1500</v>
      </c>
      <c r="S50" s="4">
        <f>10997.37</f>
        <v>10997.37</v>
      </c>
      <c r="T50" s="3"/>
      <c r="U50" s="4">
        <f>1500</f>
        <v>1500</v>
      </c>
      <c r="V50" s="4">
        <f>10997.37</f>
        <v>10997.37</v>
      </c>
      <c r="W50" s="3"/>
      <c r="X50" s="4">
        <f>1500</f>
        <v>1500</v>
      </c>
      <c r="Y50" s="4">
        <f>10997.37</f>
        <v>10997.37</v>
      </c>
      <c r="Z50" s="3"/>
      <c r="AA50" s="4">
        <f>1500</f>
        <v>1500</v>
      </c>
      <c r="AB50" s="4">
        <f>10997.37</f>
        <v>10997.37</v>
      </c>
      <c r="AC50" s="3"/>
      <c r="AD50" s="4">
        <f>1500</f>
        <v>1500</v>
      </c>
      <c r="AE50" s="4">
        <f>10997.37</f>
        <v>10997.37</v>
      </c>
      <c r="AF50" s="3"/>
      <c r="AG50" s="4">
        <f>1500</f>
        <v>1500</v>
      </c>
      <c r="AH50" s="4">
        <f>10997.37</f>
        <v>10997.37</v>
      </c>
      <c r="AI50" s="3"/>
      <c r="AJ50" s="4">
        <f>1500</f>
        <v>1500</v>
      </c>
      <c r="AK50" s="4">
        <f>10997.37</f>
        <v>10997.37</v>
      </c>
      <c r="AL50" s="3"/>
      <c r="AM50" s="4">
        <f>1500</f>
        <v>1500</v>
      </c>
      <c r="AN50" s="4"/>
      <c r="AO50" s="3"/>
      <c r="AP50" s="4"/>
      <c r="AQ50" s="4"/>
      <c r="AR50" s="3"/>
      <c r="AS50" s="4"/>
      <c r="AT50" s="4"/>
      <c r="AU50" s="3"/>
      <c r="AV50" s="4"/>
      <c r="AW50" s="4"/>
    </row>
    <row r="51" spans="1:49" hidden="1" outlineLevel="1" x14ac:dyDescent="0.2">
      <c r="A51" s="2" t="s">
        <v>49</v>
      </c>
      <c r="B51" s="3"/>
      <c r="C51" s="3"/>
      <c r="D51" s="4">
        <f>3350</f>
        <v>3350</v>
      </c>
      <c r="E51" s="3"/>
      <c r="F51" s="3"/>
      <c r="G51" s="4">
        <f>3350</f>
        <v>3350</v>
      </c>
      <c r="H51" s="3"/>
      <c r="I51" s="3"/>
      <c r="J51" s="4">
        <f>3350</f>
        <v>3350</v>
      </c>
      <c r="K51" s="3"/>
      <c r="L51" s="3"/>
      <c r="M51" s="4">
        <f>3350</f>
        <v>3350</v>
      </c>
      <c r="N51" s="3"/>
      <c r="O51" s="3"/>
      <c r="P51" s="4">
        <f>3350</f>
        <v>3350</v>
      </c>
      <c r="Q51" s="3"/>
      <c r="R51" s="3"/>
      <c r="S51" s="4">
        <f>3350</f>
        <v>3350</v>
      </c>
      <c r="T51" s="3"/>
      <c r="U51" s="3"/>
      <c r="V51" s="4">
        <f>3350</f>
        <v>3350</v>
      </c>
      <c r="W51" s="3"/>
      <c r="X51" s="3"/>
      <c r="Y51" s="4">
        <f>3350</f>
        <v>3350</v>
      </c>
      <c r="Z51" s="3"/>
      <c r="AA51" s="3"/>
      <c r="AB51" s="4">
        <f>3350</f>
        <v>3350</v>
      </c>
      <c r="AC51" s="3"/>
      <c r="AD51" s="3"/>
      <c r="AE51" s="4">
        <f>3350</f>
        <v>3350</v>
      </c>
      <c r="AF51" s="3"/>
      <c r="AG51" s="3"/>
      <c r="AH51" s="4">
        <f>3350</f>
        <v>3350</v>
      </c>
      <c r="AI51" s="3"/>
      <c r="AJ51" s="3"/>
      <c r="AK51" s="4">
        <f>3350</f>
        <v>3350</v>
      </c>
      <c r="AL51" s="3"/>
      <c r="AM51" s="3"/>
      <c r="AN51" s="4"/>
      <c r="AO51" s="3"/>
      <c r="AP51" s="3"/>
      <c r="AQ51" s="4"/>
      <c r="AR51" s="3"/>
      <c r="AS51" s="3"/>
      <c r="AT51" s="4"/>
      <c r="AU51" s="3"/>
      <c r="AV51" s="3"/>
      <c r="AW51" s="4"/>
    </row>
    <row r="52" spans="1:49" collapsed="1" x14ac:dyDescent="0.2">
      <c r="A52" s="2" t="s">
        <v>50</v>
      </c>
      <c r="B52" s="5">
        <f>(((B48)+(B49))+(B50))+(B51)</f>
        <v>0</v>
      </c>
      <c r="C52" s="5">
        <f>(((C48)+(C49))+(C50))+(C51)</f>
        <v>1500</v>
      </c>
      <c r="D52" s="5">
        <f>(((D48)+(D49))+(D50))+(D51)</f>
        <v>137003.35</v>
      </c>
      <c r="E52" s="5">
        <f>(((E48)+(E49))+(E50))+(E51)</f>
        <v>0</v>
      </c>
      <c r="F52" s="5">
        <f>(((F48)+(F49))+(F50))+(F51)</f>
        <v>1500</v>
      </c>
      <c r="G52" s="5">
        <f>(((G48)+(G49))+(G50))+(G51)</f>
        <v>137003.35</v>
      </c>
      <c r="H52" s="5">
        <f>(((H48)+(H49))+(H50))+(H51)</f>
        <v>0</v>
      </c>
      <c r="I52" s="5">
        <f>(((I48)+(I49))+(I50))+(I51)</f>
        <v>1500</v>
      </c>
      <c r="J52" s="5">
        <f>(((J48)+(J49))+(J50))+(J51)</f>
        <v>137003.35</v>
      </c>
      <c r="K52" s="5">
        <f>(((K48)+(K49))+(K50))+(K51)</f>
        <v>0</v>
      </c>
      <c r="L52" s="5">
        <f>(((L48)+(L49))+(L50))+(L51)</f>
        <v>1500</v>
      </c>
      <c r="M52" s="5">
        <f>(((M48)+(M49))+(M50))+(M51)</f>
        <v>137003.35</v>
      </c>
      <c r="N52" s="5">
        <f>(((N48)+(N49))+(N50))+(N51)</f>
        <v>0</v>
      </c>
      <c r="O52" s="5">
        <f>(((O48)+(O49))+(O50))+(O51)</f>
        <v>1500</v>
      </c>
      <c r="P52" s="5">
        <f>(((P48)+(P49))+(P50))+(P51)</f>
        <v>137003.35</v>
      </c>
      <c r="Q52" s="5">
        <f>(((Q48)+(Q49))+(Q50))+(Q51)</f>
        <v>0</v>
      </c>
      <c r="R52" s="5">
        <f>(((R48)+(R49))+(R50))+(R51)</f>
        <v>1500</v>
      </c>
      <c r="S52" s="5">
        <f>(((S48)+(S49))+(S50))+(S51)</f>
        <v>137003.35</v>
      </c>
      <c r="T52" s="5">
        <f>(((T48)+(T49))+(T50))+(T51)</f>
        <v>0</v>
      </c>
      <c r="U52" s="5">
        <f>(((U48)+(U49))+(U50))+(U51)</f>
        <v>1500</v>
      </c>
      <c r="V52" s="5">
        <f>(((V48)+(V49))+(V50))+(V51)</f>
        <v>137003.35</v>
      </c>
      <c r="W52" s="5">
        <f>(((W48)+(W49))+(W50))+(W51)</f>
        <v>0</v>
      </c>
      <c r="X52" s="5">
        <f>(((X48)+(X49))+(X50))+(X51)</f>
        <v>1500</v>
      </c>
      <c r="Y52" s="5">
        <f>(((Y48)+(Y49))+(Y50))+(Y51)</f>
        <v>137003.35</v>
      </c>
      <c r="Z52" s="5">
        <f>(((Z48)+(Z49))+(Z50))+(Z51)</f>
        <v>0</v>
      </c>
      <c r="AA52" s="5">
        <f>(((AA48)+(AA49))+(AA50))+(AA51)</f>
        <v>1500</v>
      </c>
      <c r="AB52" s="5">
        <f>(((AB48)+(AB49))+(AB50))+(AB51)</f>
        <v>137003.35</v>
      </c>
      <c r="AC52" s="5">
        <f>(((AC48)+(AC49))+(AC50))+(AC51)</f>
        <v>0</v>
      </c>
      <c r="AD52" s="5">
        <f>(((AD48)+(AD49))+(AD50))+(AD51)</f>
        <v>1500</v>
      </c>
      <c r="AE52" s="5">
        <f>(((AE48)+(AE49))+(AE50))+(AE51)</f>
        <v>137003.35</v>
      </c>
      <c r="AF52" s="5">
        <f>(((AF48)+(AF49))+(AF50))+(AF51)</f>
        <v>0</v>
      </c>
      <c r="AG52" s="5">
        <f>(((AG48)+(AG49))+(AG50))+(AG51)</f>
        <v>1500</v>
      </c>
      <c r="AH52" s="5">
        <f>(((AH48)+(AH49))+(AH50))+(AH51)</f>
        <v>137003.35</v>
      </c>
      <c r="AI52" s="5">
        <f>(((AI48)+(AI49))+(AI50))+(AI51)</f>
        <v>0</v>
      </c>
      <c r="AJ52" s="5">
        <f>(((AJ48)+(AJ49))+(AJ50))+(AJ51)</f>
        <v>1500</v>
      </c>
      <c r="AK52" s="5">
        <f>(((AK48)+(AK49))+(AK50))+(AK51)</f>
        <v>137003.35</v>
      </c>
      <c r="AL52" s="5">
        <f>(((AL48)+(AL49))+(AL50))+(AL51)</f>
        <v>0</v>
      </c>
      <c r="AM52" s="5">
        <f>(((AM48)+(AM49))+(AM50))+(AM51)</f>
        <v>1500</v>
      </c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hidden="1" outlineLevel="1" x14ac:dyDescent="0.2">
      <c r="A53" s="2" t="s">
        <v>51</v>
      </c>
      <c r="B53" s="3"/>
      <c r="C53" s="4">
        <f>11620</f>
        <v>11620</v>
      </c>
      <c r="D53" s="4">
        <f>12820</f>
        <v>12820</v>
      </c>
      <c r="E53" s="3"/>
      <c r="F53" s="4">
        <f>11620</f>
        <v>11620</v>
      </c>
      <c r="G53" s="4">
        <f>12820</f>
        <v>12820</v>
      </c>
      <c r="H53" s="3"/>
      <c r="I53" s="4">
        <f>11620</f>
        <v>11620</v>
      </c>
      <c r="J53" s="4">
        <f>12820</f>
        <v>12820</v>
      </c>
      <c r="K53" s="3"/>
      <c r="L53" s="4">
        <f>11620</f>
        <v>11620</v>
      </c>
      <c r="M53" s="4">
        <f>12820</f>
        <v>12820</v>
      </c>
      <c r="N53" s="3"/>
      <c r="O53" s="4">
        <f>11620</f>
        <v>11620</v>
      </c>
      <c r="P53" s="4">
        <f>12820</f>
        <v>12820</v>
      </c>
      <c r="Q53" s="3"/>
      <c r="R53" s="4">
        <f>11620</f>
        <v>11620</v>
      </c>
      <c r="S53" s="4">
        <f>12820</f>
        <v>12820</v>
      </c>
      <c r="T53" s="3"/>
      <c r="U53" s="4">
        <f>11620</f>
        <v>11620</v>
      </c>
      <c r="V53" s="4">
        <f>12820</f>
        <v>12820</v>
      </c>
      <c r="W53" s="3"/>
      <c r="X53" s="4">
        <f>11620</f>
        <v>11620</v>
      </c>
      <c r="Y53" s="4">
        <f>12820</f>
        <v>12820</v>
      </c>
      <c r="Z53" s="3"/>
      <c r="AA53" s="4">
        <f>11620</f>
        <v>11620</v>
      </c>
      <c r="AB53" s="4">
        <f>12820</f>
        <v>12820</v>
      </c>
      <c r="AC53" s="3"/>
      <c r="AD53" s="4">
        <f>11620</f>
        <v>11620</v>
      </c>
      <c r="AE53" s="4">
        <f>12820</f>
        <v>12820</v>
      </c>
      <c r="AF53" s="3"/>
      <c r="AG53" s="4">
        <f>11620</f>
        <v>11620</v>
      </c>
      <c r="AH53" s="4">
        <f>12820</f>
        <v>12820</v>
      </c>
      <c r="AI53" s="3"/>
      <c r="AJ53" s="4">
        <f>11620</f>
        <v>11620</v>
      </c>
      <c r="AK53" s="4">
        <f>12820</f>
        <v>12820</v>
      </c>
      <c r="AL53" s="3"/>
      <c r="AM53" s="4">
        <f>11620</f>
        <v>11620</v>
      </c>
      <c r="AN53" s="4"/>
      <c r="AO53" s="3"/>
      <c r="AP53" s="4"/>
      <c r="AQ53" s="4"/>
      <c r="AR53" s="3"/>
      <c r="AS53" s="4"/>
      <c r="AT53" s="4"/>
      <c r="AU53" s="3"/>
      <c r="AV53" s="4"/>
      <c r="AW53" s="4"/>
    </row>
    <row r="54" spans="1:49" hidden="1" outlineLevel="1" x14ac:dyDescent="0.2">
      <c r="A54" s="2" t="s">
        <v>52</v>
      </c>
      <c r="B54" s="3"/>
      <c r="C54" s="4">
        <f>5800</f>
        <v>5800</v>
      </c>
      <c r="D54" s="4">
        <f>6475</f>
        <v>6475</v>
      </c>
      <c r="E54" s="3"/>
      <c r="F54" s="4">
        <f>5800</f>
        <v>5800</v>
      </c>
      <c r="G54" s="4">
        <f>6475</f>
        <v>6475</v>
      </c>
      <c r="H54" s="3"/>
      <c r="I54" s="4">
        <f>5800</f>
        <v>5800</v>
      </c>
      <c r="J54" s="4">
        <f>6475</f>
        <v>6475</v>
      </c>
      <c r="K54" s="3"/>
      <c r="L54" s="4">
        <f>5800</f>
        <v>5800</v>
      </c>
      <c r="M54" s="4">
        <f>6475</f>
        <v>6475</v>
      </c>
      <c r="N54" s="3"/>
      <c r="O54" s="4">
        <f>5800</f>
        <v>5800</v>
      </c>
      <c r="P54" s="4">
        <f>6475</f>
        <v>6475</v>
      </c>
      <c r="Q54" s="3"/>
      <c r="R54" s="4">
        <f>5800</f>
        <v>5800</v>
      </c>
      <c r="S54" s="4">
        <f>6475</f>
        <v>6475</v>
      </c>
      <c r="T54" s="3"/>
      <c r="U54" s="4">
        <f>5800</f>
        <v>5800</v>
      </c>
      <c r="V54" s="4">
        <f>6475</f>
        <v>6475</v>
      </c>
      <c r="W54" s="3"/>
      <c r="X54" s="4">
        <f>5800</f>
        <v>5800</v>
      </c>
      <c r="Y54" s="4">
        <f>6475</f>
        <v>6475</v>
      </c>
      <c r="Z54" s="3"/>
      <c r="AA54" s="4">
        <f>5800</f>
        <v>5800</v>
      </c>
      <c r="AB54" s="4">
        <f>6475</f>
        <v>6475</v>
      </c>
      <c r="AC54" s="3"/>
      <c r="AD54" s="4">
        <f>5800</f>
        <v>5800</v>
      </c>
      <c r="AE54" s="4">
        <f>6475</f>
        <v>6475</v>
      </c>
      <c r="AF54" s="3"/>
      <c r="AG54" s="4">
        <f>5800</f>
        <v>5800</v>
      </c>
      <c r="AH54" s="4">
        <f>6475</f>
        <v>6475</v>
      </c>
      <c r="AI54" s="3"/>
      <c r="AJ54" s="4">
        <f>5800</f>
        <v>5800</v>
      </c>
      <c r="AK54" s="4">
        <f>6475</f>
        <v>6475</v>
      </c>
      <c r="AL54" s="3"/>
      <c r="AM54" s="4">
        <f>5800</f>
        <v>5800</v>
      </c>
      <c r="AN54" s="4"/>
      <c r="AO54" s="3"/>
      <c r="AP54" s="4"/>
      <c r="AQ54" s="4"/>
      <c r="AR54" s="3"/>
      <c r="AS54" s="4"/>
      <c r="AT54" s="4"/>
      <c r="AU54" s="3"/>
      <c r="AV54" s="4"/>
      <c r="AW54" s="4"/>
    </row>
    <row r="55" spans="1:49" hidden="1" outlineLevel="1" x14ac:dyDescent="0.2">
      <c r="A55" s="2" t="s">
        <v>53</v>
      </c>
      <c r="B55" s="3"/>
      <c r="C55" s="4">
        <f>11558.5</f>
        <v>11558.5</v>
      </c>
      <c r="D55" s="4">
        <f>350</f>
        <v>350</v>
      </c>
      <c r="E55" s="3"/>
      <c r="F55" s="4">
        <f>11558.5</f>
        <v>11558.5</v>
      </c>
      <c r="G55" s="4">
        <f>350</f>
        <v>350</v>
      </c>
      <c r="H55" s="3"/>
      <c r="I55" s="4">
        <f>11558.5</f>
        <v>11558.5</v>
      </c>
      <c r="J55" s="4">
        <f>350</f>
        <v>350</v>
      </c>
      <c r="K55" s="3"/>
      <c r="L55" s="4">
        <f>11558.5</f>
        <v>11558.5</v>
      </c>
      <c r="M55" s="4">
        <f>350</f>
        <v>350</v>
      </c>
      <c r="N55" s="3"/>
      <c r="O55" s="4">
        <f>11558.5</f>
        <v>11558.5</v>
      </c>
      <c r="P55" s="4">
        <f>350</f>
        <v>350</v>
      </c>
      <c r="Q55" s="3"/>
      <c r="R55" s="4">
        <f>11558.5</f>
        <v>11558.5</v>
      </c>
      <c r="S55" s="4">
        <f>350</f>
        <v>350</v>
      </c>
      <c r="T55" s="3"/>
      <c r="U55" s="4">
        <f>11558.5</f>
        <v>11558.5</v>
      </c>
      <c r="V55" s="4">
        <f>350</f>
        <v>350</v>
      </c>
      <c r="W55" s="3"/>
      <c r="X55" s="4">
        <f>11558.5</f>
        <v>11558.5</v>
      </c>
      <c r="Y55" s="4">
        <f>350</f>
        <v>350</v>
      </c>
      <c r="Z55" s="3"/>
      <c r="AA55" s="4">
        <f>11558.5</f>
        <v>11558.5</v>
      </c>
      <c r="AB55" s="4">
        <f>350</f>
        <v>350</v>
      </c>
      <c r="AC55" s="3"/>
      <c r="AD55" s="4">
        <f>11558.5</f>
        <v>11558.5</v>
      </c>
      <c r="AE55" s="4">
        <f>350</f>
        <v>350</v>
      </c>
      <c r="AF55" s="3"/>
      <c r="AG55" s="4">
        <f>11558.5</f>
        <v>11558.5</v>
      </c>
      <c r="AH55" s="4">
        <f>350</f>
        <v>350</v>
      </c>
      <c r="AI55" s="3"/>
      <c r="AJ55" s="4">
        <f>11558.5</f>
        <v>11558.5</v>
      </c>
      <c r="AK55" s="4">
        <f>350</f>
        <v>350</v>
      </c>
      <c r="AL55" s="3"/>
      <c r="AM55" s="4">
        <f>11558.5</f>
        <v>11558.5</v>
      </c>
      <c r="AN55" s="4"/>
      <c r="AO55" s="3"/>
      <c r="AP55" s="4"/>
      <c r="AQ55" s="4"/>
      <c r="AR55" s="3"/>
      <c r="AS55" s="4"/>
      <c r="AT55" s="4"/>
      <c r="AU55" s="3"/>
      <c r="AV55" s="4"/>
      <c r="AW55" s="4"/>
    </row>
    <row r="56" spans="1:49" hidden="1" outlineLevel="1" x14ac:dyDescent="0.2">
      <c r="A56" s="2" t="s">
        <v>54</v>
      </c>
      <c r="B56" s="4">
        <f>65018.05</f>
        <v>65018.05</v>
      </c>
      <c r="C56" s="4">
        <f>61201.15</f>
        <v>61201.15</v>
      </c>
      <c r="D56" s="4">
        <f>12801.96</f>
        <v>12801.96</v>
      </c>
      <c r="E56" s="4">
        <f>65018.05</f>
        <v>65018.05</v>
      </c>
      <c r="F56" s="4">
        <f>61201.15</f>
        <v>61201.15</v>
      </c>
      <c r="G56" s="4">
        <f>12801.96</f>
        <v>12801.96</v>
      </c>
      <c r="H56" s="4">
        <f>65018.05</f>
        <v>65018.05</v>
      </c>
      <c r="I56" s="4">
        <f>61201.15</f>
        <v>61201.15</v>
      </c>
      <c r="J56" s="4">
        <f>12801.96</f>
        <v>12801.96</v>
      </c>
      <c r="K56" s="4">
        <f>65018.05</f>
        <v>65018.05</v>
      </c>
      <c r="L56" s="4">
        <f>61201.15</f>
        <v>61201.15</v>
      </c>
      <c r="M56" s="4">
        <f>12801.96</f>
        <v>12801.96</v>
      </c>
      <c r="N56" s="4">
        <f>65018.05</f>
        <v>65018.05</v>
      </c>
      <c r="O56" s="4">
        <f>61201.15</f>
        <v>61201.15</v>
      </c>
      <c r="P56" s="4">
        <f>12801.96</f>
        <v>12801.96</v>
      </c>
      <c r="Q56" s="4">
        <f>65018.05</f>
        <v>65018.05</v>
      </c>
      <c r="R56" s="4">
        <f>61201.15</f>
        <v>61201.15</v>
      </c>
      <c r="S56" s="4">
        <f>12801.96</f>
        <v>12801.96</v>
      </c>
      <c r="T56" s="4">
        <f>65018.05</f>
        <v>65018.05</v>
      </c>
      <c r="U56" s="4">
        <f>61201.15</f>
        <v>61201.15</v>
      </c>
      <c r="V56" s="4">
        <f>12801.96</f>
        <v>12801.96</v>
      </c>
      <c r="W56" s="4">
        <f>65018.05</f>
        <v>65018.05</v>
      </c>
      <c r="X56" s="4">
        <f>61201.15</f>
        <v>61201.15</v>
      </c>
      <c r="Y56" s="4">
        <f>12801.96</f>
        <v>12801.96</v>
      </c>
      <c r="Z56" s="4">
        <f>65018.05</f>
        <v>65018.05</v>
      </c>
      <c r="AA56" s="4">
        <f>61201.15</f>
        <v>61201.15</v>
      </c>
      <c r="AB56" s="4">
        <f>12801.96</f>
        <v>12801.96</v>
      </c>
      <c r="AC56" s="4">
        <f>65018.05</f>
        <v>65018.05</v>
      </c>
      <c r="AD56" s="4">
        <f>61201.15</f>
        <v>61201.15</v>
      </c>
      <c r="AE56" s="4">
        <f>12801.96</f>
        <v>12801.96</v>
      </c>
      <c r="AF56" s="4">
        <f>65018.05</f>
        <v>65018.05</v>
      </c>
      <c r="AG56" s="4">
        <f>61201.15</f>
        <v>61201.15</v>
      </c>
      <c r="AH56" s="4">
        <f>12801.96</f>
        <v>12801.96</v>
      </c>
      <c r="AI56" s="4">
        <f>65018.05</f>
        <v>65018.05</v>
      </c>
      <c r="AJ56" s="4">
        <f>61201.15</f>
        <v>61201.15</v>
      </c>
      <c r="AK56" s="4">
        <f>12801.96</f>
        <v>12801.96</v>
      </c>
      <c r="AL56" s="4">
        <f>65018.05</f>
        <v>65018.05</v>
      </c>
      <c r="AM56" s="4">
        <f>61201.15</f>
        <v>61201.15</v>
      </c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hidden="1" outlineLevel="1" x14ac:dyDescent="0.2">
      <c r="A57" s="2" t="s">
        <v>55</v>
      </c>
      <c r="B57" s="4">
        <f>8772.4</f>
        <v>8772.4</v>
      </c>
      <c r="C57" s="4">
        <f>3553.43</f>
        <v>3553.43</v>
      </c>
      <c r="D57" s="3"/>
      <c r="E57" s="4">
        <f>8772.4</f>
        <v>8772.4</v>
      </c>
      <c r="F57" s="4">
        <f>3553.43</f>
        <v>3553.43</v>
      </c>
      <c r="G57" s="3"/>
      <c r="H57" s="4">
        <f>8772.4</f>
        <v>8772.4</v>
      </c>
      <c r="I57" s="4">
        <f>3553.43</f>
        <v>3553.43</v>
      </c>
      <c r="J57" s="3"/>
      <c r="K57" s="4">
        <f>8772.4</f>
        <v>8772.4</v>
      </c>
      <c r="L57" s="4">
        <f>3553.43</f>
        <v>3553.43</v>
      </c>
      <c r="M57" s="3"/>
      <c r="N57" s="4">
        <f>8772.4</f>
        <v>8772.4</v>
      </c>
      <c r="O57" s="4">
        <f>3553.43</f>
        <v>3553.43</v>
      </c>
      <c r="P57" s="3"/>
      <c r="Q57" s="4">
        <f>8772.4</f>
        <v>8772.4</v>
      </c>
      <c r="R57" s="4">
        <f>3553.43</f>
        <v>3553.43</v>
      </c>
      <c r="S57" s="3"/>
      <c r="T57" s="4">
        <f>8772.4</f>
        <v>8772.4</v>
      </c>
      <c r="U57" s="4">
        <f>3553.43</f>
        <v>3553.43</v>
      </c>
      <c r="V57" s="3"/>
      <c r="W57" s="4">
        <f>8772.4</f>
        <v>8772.4</v>
      </c>
      <c r="X57" s="4">
        <f>3553.43</f>
        <v>3553.43</v>
      </c>
      <c r="Y57" s="3"/>
      <c r="Z57" s="4">
        <f>8772.4</f>
        <v>8772.4</v>
      </c>
      <c r="AA57" s="4">
        <f>3553.43</f>
        <v>3553.43</v>
      </c>
      <c r="AB57" s="3"/>
      <c r="AC57" s="4">
        <f>8772.4</f>
        <v>8772.4</v>
      </c>
      <c r="AD57" s="4">
        <f>3553.43</f>
        <v>3553.43</v>
      </c>
      <c r="AE57" s="3"/>
      <c r="AF57" s="4">
        <f>8772.4</f>
        <v>8772.4</v>
      </c>
      <c r="AG57" s="4">
        <f>3553.43</f>
        <v>3553.43</v>
      </c>
      <c r="AH57" s="3"/>
      <c r="AI57" s="4">
        <f>8772.4</f>
        <v>8772.4</v>
      </c>
      <c r="AJ57" s="4">
        <f>3553.43</f>
        <v>3553.43</v>
      </c>
      <c r="AK57" s="3"/>
      <c r="AL57" s="4">
        <f>8772.4</f>
        <v>8772.4</v>
      </c>
      <c r="AM57" s="4">
        <f>3553.43</f>
        <v>3553.43</v>
      </c>
      <c r="AN57" s="3"/>
      <c r="AO57" s="4"/>
      <c r="AP57" s="4"/>
      <c r="AQ57" s="3"/>
      <c r="AR57" s="4"/>
      <c r="AS57" s="4"/>
      <c r="AT57" s="3"/>
      <c r="AU57" s="4"/>
      <c r="AV57" s="4"/>
      <c r="AW57" s="3"/>
    </row>
    <row r="58" spans="1:49" hidden="1" outlineLevel="1" x14ac:dyDescent="0.2">
      <c r="A58" s="2" t="s">
        <v>56</v>
      </c>
      <c r="B58" s="4">
        <f>1162.5</f>
        <v>1162.5</v>
      </c>
      <c r="C58" s="4">
        <f>1968.45</f>
        <v>1968.45</v>
      </c>
      <c r="D58" s="4">
        <f>1285.5</f>
        <v>1285.5</v>
      </c>
      <c r="E58" s="4">
        <f>1162.5</f>
        <v>1162.5</v>
      </c>
      <c r="F58" s="4">
        <f>1968.45</f>
        <v>1968.45</v>
      </c>
      <c r="G58" s="4">
        <f>1285.5</f>
        <v>1285.5</v>
      </c>
      <c r="H58" s="4">
        <f>1162.5</f>
        <v>1162.5</v>
      </c>
      <c r="I58" s="4">
        <f>1968.45</f>
        <v>1968.45</v>
      </c>
      <c r="J58" s="4">
        <f>1285.5</f>
        <v>1285.5</v>
      </c>
      <c r="K58" s="4">
        <f>1162.5</f>
        <v>1162.5</v>
      </c>
      <c r="L58" s="4">
        <f>1968.45</f>
        <v>1968.45</v>
      </c>
      <c r="M58" s="4">
        <f>1285.5</f>
        <v>1285.5</v>
      </c>
      <c r="N58" s="4">
        <f>1162.5</f>
        <v>1162.5</v>
      </c>
      <c r="O58" s="4">
        <f>1968.45</f>
        <v>1968.45</v>
      </c>
      <c r="P58" s="4">
        <f>1285.5</f>
        <v>1285.5</v>
      </c>
      <c r="Q58" s="4">
        <f>1162.5</f>
        <v>1162.5</v>
      </c>
      <c r="R58" s="4">
        <f>1968.45</f>
        <v>1968.45</v>
      </c>
      <c r="S58" s="4">
        <f>1285.5</f>
        <v>1285.5</v>
      </c>
      <c r="T58" s="4">
        <f>1162.5</f>
        <v>1162.5</v>
      </c>
      <c r="U58" s="4">
        <f>1968.45</f>
        <v>1968.45</v>
      </c>
      <c r="V58" s="4">
        <f>1285.5</f>
        <v>1285.5</v>
      </c>
      <c r="W58" s="4">
        <f>1162.5</f>
        <v>1162.5</v>
      </c>
      <c r="X58" s="4">
        <f>1968.45</f>
        <v>1968.45</v>
      </c>
      <c r="Y58" s="4">
        <f>1285.5</f>
        <v>1285.5</v>
      </c>
      <c r="Z58" s="4">
        <f>1162.5</f>
        <v>1162.5</v>
      </c>
      <c r="AA58" s="4">
        <f>1968.45</f>
        <v>1968.45</v>
      </c>
      <c r="AB58" s="4">
        <f>1285.5</f>
        <v>1285.5</v>
      </c>
      <c r="AC58" s="4">
        <f>1162.5</f>
        <v>1162.5</v>
      </c>
      <c r="AD58" s="4">
        <f>1968.45</f>
        <v>1968.45</v>
      </c>
      <c r="AE58" s="4">
        <f>1285.5</f>
        <v>1285.5</v>
      </c>
      <c r="AF58" s="4">
        <f>1162.5</f>
        <v>1162.5</v>
      </c>
      <c r="AG58" s="4">
        <f>1968.45</f>
        <v>1968.45</v>
      </c>
      <c r="AH58" s="4">
        <f>1285.5</f>
        <v>1285.5</v>
      </c>
      <c r="AI58" s="4">
        <f>1162.5</f>
        <v>1162.5</v>
      </c>
      <c r="AJ58" s="4">
        <f>1968.45</f>
        <v>1968.45</v>
      </c>
      <c r="AK58" s="4">
        <f>1285.5</f>
        <v>1285.5</v>
      </c>
      <c r="AL58" s="4">
        <f>1162.5</f>
        <v>1162.5</v>
      </c>
      <c r="AM58" s="4">
        <f>1968.45</f>
        <v>1968.45</v>
      </c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collapsed="1" x14ac:dyDescent="0.2">
      <c r="A59" s="2" t="s">
        <v>57</v>
      </c>
      <c r="B59" s="5">
        <f>(((B55)+(B56))+(B57))+(B58)</f>
        <v>74952.95</v>
      </c>
      <c r="C59" s="5">
        <f>(((C55)+(C56))+(C57))+(C58)</f>
        <v>78281.529999999984</v>
      </c>
      <c r="D59" s="5">
        <f>(((D55)+(D56))+(D57))+(D58)</f>
        <v>14437.46</v>
      </c>
      <c r="E59" s="5">
        <f>(((E55)+(E56))+(E57))+(E58)</f>
        <v>74952.95</v>
      </c>
      <c r="F59" s="5">
        <f>(((F55)+(F56))+(F57))+(F58)</f>
        <v>78281.529999999984</v>
      </c>
      <c r="G59" s="5">
        <f>(((G55)+(G56))+(G57))+(G58)</f>
        <v>14437.46</v>
      </c>
      <c r="H59" s="5">
        <f>(((H55)+(H56))+(H57))+(H58)</f>
        <v>74952.95</v>
      </c>
      <c r="I59" s="5">
        <f>(((I55)+(I56))+(I57))+(I58)</f>
        <v>78281.529999999984</v>
      </c>
      <c r="J59" s="5">
        <f>(((J55)+(J56))+(J57))+(J58)</f>
        <v>14437.46</v>
      </c>
      <c r="K59" s="5">
        <f>(((K55)+(K56))+(K57))+(K58)</f>
        <v>74952.95</v>
      </c>
      <c r="L59" s="5">
        <f>(((L55)+(L56))+(L57))+(L58)</f>
        <v>78281.529999999984</v>
      </c>
      <c r="M59" s="5">
        <f>(((M55)+(M56))+(M57))+(M58)</f>
        <v>14437.46</v>
      </c>
      <c r="N59" s="5">
        <f>(((N55)+(N56))+(N57))+(N58)</f>
        <v>74952.95</v>
      </c>
      <c r="O59" s="5">
        <f>(((O55)+(O56))+(O57))+(O58)</f>
        <v>78281.529999999984</v>
      </c>
      <c r="P59" s="5">
        <f>(((P55)+(P56))+(P57))+(P58)</f>
        <v>14437.46</v>
      </c>
      <c r="Q59" s="5">
        <f>(((Q55)+(Q56))+(Q57))+(Q58)</f>
        <v>74952.95</v>
      </c>
      <c r="R59" s="5">
        <f>(((R55)+(R56))+(R57))+(R58)</f>
        <v>78281.529999999984</v>
      </c>
      <c r="S59" s="5">
        <f>(((S55)+(S56))+(S57))+(S58)</f>
        <v>14437.46</v>
      </c>
      <c r="T59" s="5">
        <f>(((T55)+(T56))+(T57))+(T58)</f>
        <v>74952.95</v>
      </c>
      <c r="U59" s="5">
        <f>(((U55)+(U56))+(U57))+(U58)</f>
        <v>78281.529999999984</v>
      </c>
      <c r="V59" s="5">
        <f>(((V55)+(V56))+(V57))+(V58)</f>
        <v>14437.46</v>
      </c>
      <c r="W59" s="5">
        <f>(((W55)+(W56))+(W57))+(W58)</f>
        <v>74952.95</v>
      </c>
      <c r="X59" s="5">
        <f>(((X55)+(X56))+(X57))+(X58)</f>
        <v>78281.529999999984</v>
      </c>
      <c r="Y59" s="5">
        <f>(((Y55)+(Y56))+(Y57))+(Y58)</f>
        <v>14437.46</v>
      </c>
      <c r="Z59" s="5">
        <f>(((Z55)+(Z56))+(Z57))+(Z58)</f>
        <v>74952.95</v>
      </c>
      <c r="AA59" s="5">
        <f>(((AA55)+(AA56))+(AA57))+(AA58)</f>
        <v>78281.529999999984</v>
      </c>
      <c r="AB59" s="5">
        <f>(((AB55)+(AB56))+(AB57))+(AB58)</f>
        <v>14437.46</v>
      </c>
      <c r="AC59" s="5">
        <f>(((AC55)+(AC56))+(AC57))+(AC58)</f>
        <v>74952.95</v>
      </c>
      <c r="AD59" s="5">
        <f>(((AD55)+(AD56))+(AD57))+(AD58)</f>
        <v>78281.529999999984</v>
      </c>
      <c r="AE59" s="5">
        <f>(((AE55)+(AE56))+(AE57))+(AE58)</f>
        <v>14437.46</v>
      </c>
      <c r="AF59" s="5">
        <f>(((AF55)+(AF56))+(AF57))+(AF58)</f>
        <v>74952.95</v>
      </c>
      <c r="AG59" s="5">
        <f>(((AG55)+(AG56))+(AG57))+(AG58)</f>
        <v>78281.529999999984</v>
      </c>
      <c r="AH59" s="5">
        <f>(((AH55)+(AH56))+(AH57))+(AH58)</f>
        <v>14437.46</v>
      </c>
      <c r="AI59" s="5">
        <f>(((AI55)+(AI56))+(AI57))+(AI58)</f>
        <v>74952.95</v>
      </c>
      <c r="AJ59" s="5">
        <f>(((AJ55)+(AJ56))+(AJ57))+(AJ58)</f>
        <v>78281.529999999984</v>
      </c>
      <c r="AK59" s="5">
        <f>(((AK55)+(AK56))+(AK57))+(AK58)</f>
        <v>14437.46</v>
      </c>
      <c r="AL59" s="5">
        <f>(((AL55)+(AL56))+(AL57))+(AL58)</f>
        <v>74952.95</v>
      </c>
      <c r="AM59" s="5">
        <f>(((AM55)+(AM56))+(AM57))+(AM58)</f>
        <v>78281.529999999984</v>
      </c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hidden="1" outlineLevel="1" x14ac:dyDescent="0.2">
      <c r="A60" s="2" t="s">
        <v>58</v>
      </c>
      <c r="B60" s="3"/>
      <c r="C60" s="4">
        <f>3515.61</f>
        <v>3515.61</v>
      </c>
      <c r="D60" s="4">
        <f>21668.35</f>
        <v>21668.35</v>
      </c>
      <c r="E60" s="3"/>
      <c r="F60" s="4">
        <f>3515.61</f>
        <v>3515.61</v>
      </c>
      <c r="G60" s="4">
        <f>21668.35</f>
        <v>21668.35</v>
      </c>
      <c r="H60" s="3"/>
      <c r="I60" s="4">
        <f>3515.61</f>
        <v>3515.61</v>
      </c>
      <c r="J60" s="4">
        <f>21668.35</f>
        <v>21668.35</v>
      </c>
      <c r="K60" s="3"/>
      <c r="L60" s="4">
        <f>3515.61</f>
        <v>3515.61</v>
      </c>
      <c r="M60" s="4">
        <f>21668.35</f>
        <v>21668.35</v>
      </c>
      <c r="N60" s="3"/>
      <c r="O60" s="4">
        <f>3515.61</f>
        <v>3515.61</v>
      </c>
      <c r="P60" s="4">
        <f>21668.35</f>
        <v>21668.35</v>
      </c>
      <c r="Q60" s="3"/>
      <c r="R60" s="4">
        <f>3515.61</f>
        <v>3515.61</v>
      </c>
      <c r="S60" s="4">
        <f>21668.35</f>
        <v>21668.35</v>
      </c>
      <c r="T60" s="3"/>
      <c r="U60" s="4">
        <f>3515.61</f>
        <v>3515.61</v>
      </c>
      <c r="V60" s="4">
        <f>21668.35</f>
        <v>21668.35</v>
      </c>
      <c r="W60" s="3"/>
      <c r="X60" s="4">
        <f>3515.61</f>
        <v>3515.61</v>
      </c>
      <c r="Y60" s="4">
        <f>21668.35</f>
        <v>21668.35</v>
      </c>
      <c r="Z60" s="3"/>
      <c r="AA60" s="4">
        <f>3515.61</f>
        <v>3515.61</v>
      </c>
      <c r="AB60" s="4">
        <f>21668.35</f>
        <v>21668.35</v>
      </c>
      <c r="AC60" s="3"/>
      <c r="AD60" s="4">
        <f>3515.61</f>
        <v>3515.61</v>
      </c>
      <c r="AE60" s="4">
        <f>21668.35</f>
        <v>21668.35</v>
      </c>
      <c r="AF60" s="3"/>
      <c r="AG60" s="4">
        <f>3515.61</f>
        <v>3515.61</v>
      </c>
      <c r="AH60" s="4">
        <f>21668.35</f>
        <v>21668.35</v>
      </c>
      <c r="AI60" s="3"/>
      <c r="AJ60" s="4">
        <f>3515.61</f>
        <v>3515.61</v>
      </c>
      <c r="AK60" s="4">
        <f>21668.35</f>
        <v>21668.35</v>
      </c>
      <c r="AL60" s="3"/>
      <c r="AM60" s="4">
        <f>3515.61</f>
        <v>3515.61</v>
      </c>
      <c r="AN60" s="4"/>
      <c r="AO60" s="3"/>
      <c r="AP60" s="4"/>
      <c r="AQ60" s="4"/>
      <c r="AR60" s="3"/>
      <c r="AS60" s="4"/>
      <c r="AT60" s="4"/>
      <c r="AU60" s="3"/>
      <c r="AV60" s="4"/>
      <c r="AW60" s="4"/>
    </row>
    <row r="61" spans="1:49" hidden="1" outlineLevel="1" x14ac:dyDescent="0.2">
      <c r="A61" s="2" t="s">
        <v>59</v>
      </c>
      <c r="B61" s="4">
        <f>7237.21</f>
        <v>7237.21</v>
      </c>
      <c r="C61" s="4">
        <f>13250</f>
        <v>13250</v>
      </c>
      <c r="D61" s="3"/>
      <c r="E61" s="4">
        <f>7237.21</f>
        <v>7237.21</v>
      </c>
      <c r="F61" s="4">
        <f>13250</f>
        <v>13250</v>
      </c>
      <c r="G61" s="3"/>
      <c r="H61" s="4">
        <f>7237.21</f>
        <v>7237.21</v>
      </c>
      <c r="I61" s="4">
        <f>13250</f>
        <v>13250</v>
      </c>
      <c r="J61" s="3"/>
      <c r="K61" s="4">
        <f>7237.21</f>
        <v>7237.21</v>
      </c>
      <c r="L61" s="4">
        <f>13250</f>
        <v>13250</v>
      </c>
      <c r="M61" s="3"/>
      <c r="N61" s="4">
        <f>7237.21</f>
        <v>7237.21</v>
      </c>
      <c r="O61" s="4">
        <f>13250</f>
        <v>13250</v>
      </c>
      <c r="P61" s="3"/>
      <c r="Q61" s="4">
        <f>7237.21</f>
        <v>7237.21</v>
      </c>
      <c r="R61" s="4">
        <f>13250</f>
        <v>13250</v>
      </c>
      <c r="S61" s="3"/>
      <c r="T61" s="4">
        <f>7237.21</f>
        <v>7237.21</v>
      </c>
      <c r="U61" s="4">
        <f>13250</f>
        <v>13250</v>
      </c>
      <c r="V61" s="3"/>
      <c r="W61" s="4">
        <f>7237.21</f>
        <v>7237.21</v>
      </c>
      <c r="X61" s="4">
        <f>13250</f>
        <v>13250</v>
      </c>
      <c r="Y61" s="3"/>
      <c r="Z61" s="4">
        <f>7237.21</f>
        <v>7237.21</v>
      </c>
      <c r="AA61" s="4">
        <f>13250</f>
        <v>13250</v>
      </c>
      <c r="AB61" s="3"/>
      <c r="AC61" s="4">
        <f>7237.21</f>
        <v>7237.21</v>
      </c>
      <c r="AD61" s="4">
        <f>13250</f>
        <v>13250</v>
      </c>
      <c r="AE61" s="3"/>
      <c r="AF61" s="4">
        <f>7237.21</f>
        <v>7237.21</v>
      </c>
      <c r="AG61" s="4">
        <f>13250</f>
        <v>13250</v>
      </c>
      <c r="AH61" s="3"/>
      <c r="AI61" s="4">
        <f>7237.21</f>
        <v>7237.21</v>
      </c>
      <c r="AJ61" s="4">
        <f>13250</f>
        <v>13250</v>
      </c>
      <c r="AK61" s="3"/>
      <c r="AL61" s="4">
        <f>7237.21</f>
        <v>7237.21</v>
      </c>
      <c r="AM61" s="4">
        <f>13250</f>
        <v>13250</v>
      </c>
      <c r="AN61" s="3"/>
      <c r="AO61" s="4"/>
      <c r="AP61" s="4"/>
      <c r="AQ61" s="3"/>
      <c r="AR61" s="4"/>
      <c r="AS61" s="4"/>
      <c r="AT61" s="3"/>
      <c r="AU61" s="4"/>
      <c r="AV61" s="4"/>
      <c r="AW61" s="3"/>
    </row>
    <row r="62" spans="1:49" hidden="1" outlineLevel="1" x14ac:dyDescent="0.2">
      <c r="A62" s="2" t="s">
        <v>60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idden="1" outlineLevel="1" x14ac:dyDescent="0.2">
      <c r="A63" s="2" t="s">
        <v>61</v>
      </c>
      <c r="B63" s="4">
        <f>785697.66</f>
        <v>785697.66</v>
      </c>
      <c r="C63" s="4">
        <f>141601.35</f>
        <v>141601.35</v>
      </c>
      <c r="D63" s="4">
        <f>111699.54</f>
        <v>111699.54</v>
      </c>
      <c r="E63" s="4">
        <f>785697.66</f>
        <v>785697.66</v>
      </c>
      <c r="F63" s="4">
        <f>141601.35</f>
        <v>141601.35</v>
      </c>
      <c r="G63" s="4">
        <f>111699.54</f>
        <v>111699.54</v>
      </c>
      <c r="H63" s="4">
        <f>785697.66</f>
        <v>785697.66</v>
      </c>
      <c r="I63" s="4">
        <f>141601.35</f>
        <v>141601.35</v>
      </c>
      <c r="J63" s="4">
        <f>111699.54</f>
        <v>111699.54</v>
      </c>
      <c r="K63" s="4">
        <f>785697.66</f>
        <v>785697.66</v>
      </c>
      <c r="L63" s="4">
        <f>141601.35</f>
        <v>141601.35</v>
      </c>
      <c r="M63" s="4">
        <f>111699.54</f>
        <v>111699.54</v>
      </c>
      <c r="N63" s="4">
        <f>785697.66</f>
        <v>785697.66</v>
      </c>
      <c r="O63" s="4">
        <f>141601.35</f>
        <v>141601.35</v>
      </c>
      <c r="P63" s="4">
        <f>111699.54</f>
        <v>111699.54</v>
      </c>
      <c r="Q63" s="4">
        <f>785697.66</f>
        <v>785697.66</v>
      </c>
      <c r="R63" s="4">
        <f>141601.35</f>
        <v>141601.35</v>
      </c>
      <c r="S63" s="4">
        <f>111699.54</f>
        <v>111699.54</v>
      </c>
      <c r="T63" s="4">
        <f>785697.66</f>
        <v>785697.66</v>
      </c>
      <c r="U63" s="4">
        <f>141601.35</f>
        <v>141601.35</v>
      </c>
      <c r="V63" s="4">
        <f>111699.54</f>
        <v>111699.54</v>
      </c>
      <c r="W63" s="4">
        <f>785697.66</f>
        <v>785697.66</v>
      </c>
      <c r="X63" s="4">
        <f>141601.35</f>
        <v>141601.35</v>
      </c>
      <c r="Y63" s="4">
        <f>111699.54</f>
        <v>111699.54</v>
      </c>
      <c r="Z63" s="4">
        <f>785697.66</f>
        <v>785697.66</v>
      </c>
      <c r="AA63" s="4">
        <f>141601.35</f>
        <v>141601.35</v>
      </c>
      <c r="AB63" s="4">
        <f>111699.54</f>
        <v>111699.54</v>
      </c>
      <c r="AC63" s="4">
        <f>785697.66</f>
        <v>785697.66</v>
      </c>
      <c r="AD63" s="4">
        <f>141601.35</f>
        <v>141601.35</v>
      </c>
      <c r="AE63" s="4">
        <f>111699.54</f>
        <v>111699.54</v>
      </c>
      <c r="AF63" s="4">
        <f>785697.66</f>
        <v>785697.66</v>
      </c>
      <c r="AG63" s="4">
        <f>141601.35</f>
        <v>141601.35</v>
      </c>
      <c r="AH63" s="4">
        <f>111699.54</f>
        <v>111699.54</v>
      </c>
      <c r="AI63" s="4">
        <f>785697.66</f>
        <v>785697.66</v>
      </c>
      <c r="AJ63" s="4">
        <f>141601.35</f>
        <v>141601.35</v>
      </c>
      <c r="AK63" s="4">
        <f>111699.54</f>
        <v>111699.54</v>
      </c>
      <c r="AL63" s="4">
        <f>785697.66</f>
        <v>785697.66</v>
      </c>
      <c r="AM63" s="4">
        <f>141601.35</f>
        <v>141601.35</v>
      </c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hidden="1" outlineLevel="1" x14ac:dyDescent="0.2">
      <c r="A64" s="2" t="s">
        <v>62</v>
      </c>
      <c r="B64" s="4">
        <f>61267.33</f>
        <v>61267.33</v>
      </c>
      <c r="C64" s="4">
        <f>24488.4</f>
        <v>24488.400000000001</v>
      </c>
      <c r="D64" s="4">
        <f>18106.19</f>
        <v>18106.189999999999</v>
      </c>
      <c r="E64" s="4">
        <f>61267.33</f>
        <v>61267.33</v>
      </c>
      <c r="F64" s="4">
        <f>24488.4</f>
        <v>24488.400000000001</v>
      </c>
      <c r="G64" s="4">
        <f>18106.19</f>
        <v>18106.189999999999</v>
      </c>
      <c r="H64" s="4">
        <f>61267.33</f>
        <v>61267.33</v>
      </c>
      <c r="I64" s="4">
        <f>24488.4</f>
        <v>24488.400000000001</v>
      </c>
      <c r="J64" s="4">
        <f>18106.19</f>
        <v>18106.189999999999</v>
      </c>
      <c r="K64" s="4">
        <f>61267.33</f>
        <v>61267.33</v>
      </c>
      <c r="L64" s="4">
        <f>24488.4</f>
        <v>24488.400000000001</v>
      </c>
      <c r="M64" s="4">
        <f>18106.19</f>
        <v>18106.189999999999</v>
      </c>
      <c r="N64" s="4">
        <f>61267.33</f>
        <v>61267.33</v>
      </c>
      <c r="O64" s="4">
        <f>24488.4</f>
        <v>24488.400000000001</v>
      </c>
      <c r="P64" s="4">
        <f>18106.19</f>
        <v>18106.189999999999</v>
      </c>
      <c r="Q64" s="4">
        <f>61267.33</f>
        <v>61267.33</v>
      </c>
      <c r="R64" s="4">
        <f>24488.4</f>
        <v>24488.400000000001</v>
      </c>
      <c r="S64" s="4">
        <f>18106.19</f>
        <v>18106.189999999999</v>
      </c>
      <c r="T64" s="4">
        <f>61267.33</f>
        <v>61267.33</v>
      </c>
      <c r="U64" s="4">
        <f>24488.4</f>
        <v>24488.400000000001</v>
      </c>
      <c r="V64" s="4">
        <f>18106.19</f>
        <v>18106.189999999999</v>
      </c>
      <c r="W64" s="4">
        <f>61267.33</f>
        <v>61267.33</v>
      </c>
      <c r="X64" s="4">
        <f>24488.4</f>
        <v>24488.400000000001</v>
      </c>
      <c r="Y64" s="4">
        <f>18106.19</f>
        <v>18106.189999999999</v>
      </c>
      <c r="Z64" s="4">
        <f>61267.33</f>
        <v>61267.33</v>
      </c>
      <c r="AA64" s="4">
        <f>24488.4</f>
        <v>24488.400000000001</v>
      </c>
      <c r="AB64" s="4">
        <f>18106.19</f>
        <v>18106.189999999999</v>
      </c>
      <c r="AC64" s="4">
        <f>61267.33</f>
        <v>61267.33</v>
      </c>
      <c r="AD64" s="4">
        <f>24488.4</f>
        <v>24488.400000000001</v>
      </c>
      <c r="AE64" s="4">
        <f>18106.19</f>
        <v>18106.189999999999</v>
      </c>
      <c r="AF64" s="4">
        <f>61267.33</f>
        <v>61267.33</v>
      </c>
      <c r="AG64" s="4">
        <f>24488.4</f>
        <v>24488.400000000001</v>
      </c>
      <c r="AH64" s="4">
        <f>18106.19</f>
        <v>18106.189999999999</v>
      </c>
      <c r="AI64" s="4">
        <f>61267.33</f>
        <v>61267.33</v>
      </c>
      <c r="AJ64" s="4">
        <f>24488.4</f>
        <v>24488.400000000001</v>
      </c>
      <c r="AK64" s="4">
        <f>18106.19</f>
        <v>18106.189999999999</v>
      </c>
      <c r="AL64" s="4">
        <f>61267.33</f>
        <v>61267.33</v>
      </c>
      <c r="AM64" s="4">
        <f>24488.4</f>
        <v>24488.400000000001</v>
      </c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idden="1" outlineLevel="1" x14ac:dyDescent="0.2">
      <c r="A65" s="2" t="s">
        <v>63</v>
      </c>
      <c r="B65" s="4">
        <f>56000</f>
        <v>56000</v>
      </c>
      <c r="C65" s="4">
        <f>9491</f>
        <v>9491</v>
      </c>
      <c r="D65" s="3"/>
      <c r="E65" s="4">
        <f>56000</f>
        <v>56000</v>
      </c>
      <c r="F65" s="4">
        <f>9491</f>
        <v>9491</v>
      </c>
      <c r="G65" s="3"/>
      <c r="H65" s="4">
        <f>56000</f>
        <v>56000</v>
      </c>
      <c r="I65" s="4">
        <f>9491</f>
        <v>9491</v>
      </c>
      <c r="J65" s="3"/>
      <c r="K65" s="4">
        <f>56000</f>
        <v>56000</v>
      </c>
      <c r="L65" s="4">
        <f>9491</f>
        <v>9491</v>
      </c>
      <c r="M65" s="3"/>
      <c r="N65" s="4">
        <f>56000</f>
        <v>56000</v>
      </c>
      <c r="O65" s="4">
        <f>9491</f>
        <v>9491</v>
      </c>
      <c r="P65" s="3"/>
      <c r="Q65" s="4">
        <f>56000</f>
        <v>56000</v>
      </c>
      <c r="R65" s="4">
        <f>9491</f>
        <v>9491</v>
      </c>
      <c r="S65" s="3"/>
      <c r="T65" s="4">
        <f>56000</f>
        <v>56000</v>
      </c>
      <c r="U65" s="4">
        <f>9491</f>
        <v>9491</v>
      </c>
      <c r="V65" s="3"/>
      <c r="W65" s="4">
        <f>56000</f>
        <v>56000</v>
      </c>
      <c r="X65" s="4">
        <f>9491</f>
        <v>9491</v>
      </c>
      <c r="Y65" s="3"/>
      <c r="Z65" s="4">
        <f>56000</f>
        <v>56000</v>
      </c>
      <c r="AA65" s="4">
        <f>9491</f>
        <v>9491</v>
      </c>
      <c r="AB65" s="3"/>
      <c r="AC65" s="4">
        <f>56000</f>
        <v>56000</v>
      </c>
      <c r="AD65" s="4">
        <f>9491</f>
        <v>9491</v>
      </c>
      <c r="AE65" s="3"/>
      <c r="AF65" s="4">
        <f>56000</f>
        <v>56000</v>
      </c>
      <c r="AG65" s="4">
        <f>9491</f>
        <v>9491</v>
      </c>
      <c r="AH65" s="3"/>
      <c r="AI65" s="4">
        <f>56000</f>
        <v>56000</v>
      </c>
      <c r="AJ65" s="4">
        <f>9491</f>
        <v>9491</v>
      </c>
      <c r="AK65" s="3"/>
      <c r="AL65" s="4">
        <f>56000</f>
        <v>56000</v>
      </c>
      <c r="AM65" s="4">
        <f>9491</f>
        <v>9491</v>
      </c>
      <c r="AN65" s="3"/>
      <c r="AO65" s="4"/>
      <c r="AP65" s="4"/>
      <c r="AQ65" s="3"/>
      <c r="AR65" s="4"/>
      <c r="AS65" s="4"/>
      <c r="AT65" s="3"/>
      <c r="AU65" s="4"/>
      <c r="AV65" s="4"/>
      <c r="AW65" s="3"/>
    </row>
    <row r="66" spans="1:49" collapsed="1" x14ac:dyDescent="0.2">
      <c r="A66" s="2" t="s">
        <v>64</v>
      </c>
      <c r="B66" s="5">
        <f>(((B62)+(B63))+(B64))+(B65)</f>
        <v>902964.99</v>
      </c>
      <c r="C66" s="5">
        <f>(((C62)+(C63))+(C64))+(C65)</f>
        <v>175580.75</v>
      </c>
      <c r="D66" s="5">
        <f>(((D62)+(D63))+(D64))+(D65)</f>
        <v>129805.73</v>
      </c>
      <c r="E66" s="5">
        <f>(((E62)+(E63))+(E64))+(E65)</f>
        <v>902964.99</v>
      </c>
      <c r="F66" s="5">
        <f>(((F62)+(F63))+(F64))+(F65)</f>
        <v>175580.75</v>
      </c>
      <c r="G66" s="5">
        <f>(((G62)+(G63))+(G64))+(G65)</f>
        <v>129805.73</v>
      </c>
      <c r="H66" s="5">
        <f>(((H62)+(H63))+(H64))+(H65)</f>
        <v>902964.99</v>
      </c>
      <c r="I66" s="5">
        <f>(((I62)+(I63))+(I64))+(I65)</f>
        <v>175580.75</v>
      </c>
      <c r="J66" s="5">
        <f>(((J62)+(J63))+(J64))+(J65)</f>
        <v>129805.73</v>
      </c>
      <c r="K66" s="5">
        <f>(((K62)+(K63))+(K64))+(K65)</f>
        <v>902964.99</v>
      </c>
      <c r="L66" s="5">
        <f>(((L62)+(L63))+(L64))+(L65)</f>
        <v>175580.75</v>
      </c>
      <c r="M66" s="5">
        <f>(((M62)+(M63))+(M64))+(M65)</f>
        <v>129805.73</v>
      </c>
      <c r="N66" s="5">
        <f>(((N62)+(N63))+(N64))+(N65)</f>
        <v>902964.99</v>
      </c>
      <c r="O66" s="5">
        <f>(((O62)+(O63))+(O64))+(O65)</f>
        <v>175580.75</v>
      </c>
      <c r="P66" s="5">
        <f>(((P62)+(P63))+(P64))+(P65)</f>
        <v>129805.73</v>
      </c>
      <c r="Q66" s="5">
        <f>(((Q62)+(Q63))+(Q64))+(Q65)</f>
        <v>902964.99</v>
      </c>
      <c r="R66" s="5">
        <f>(((R62)+(R63))+(R64))+(R65)</f>
        <v>175580.75</v>
      </c>
      <c r="S66" s="5">
        <f>(((S62)+(S63))+(S64))+(S65)</f>
        <v>129805.73</v>
      </c>
      <c r="T66" s="5">
        <f>(((T62)+(T63))+(T64))+(T65)</f>
        <v>902964.99</v>
      </c>
      <c r="U66" s="5">
        <f>(((U62)+(U63))+(U64))+(U65)</f>
        <v>175580.75</v>
      </c>
      <c r="V66" s="5">
        <f>(((V62)+(V63))+(V64))+(V65)</f>
        <v>129805.73</v>
      </c>
      <c r="W66" s="5">
        <f>(((W62)+(W63))+(W64))+(W65)</f>
        <v>902964.99</v>
      </c>
      <c r="X66" s="5">
        <f>(((X62)+(X63))+(X64))+(X65)</f>
        <v>175580.75</v>
      </c>
      <c r="Y66" s="5">
        <f>(((Y62)+(Y63))+(Y64))+(Y65)</f>
        <v>129805.73</v>
      </c>
      <c r="Z66" s="5">
        <f>(((Z62)+(Z63))+(Z64))+(Z65)</f>
        <v>902964.99</v>
      </c>
      <c r="AA66" s="5">
        <f>(((AA62)+(AA63))+(AA64))+(AA65)</f>
        <v>175580.75</v>
      </c>
      <c r="AB66" s="5">
        <f>(((AB62)+(AB63))+(AB64))+(AB65)</f>
        <v>129805.73</v>
      </c>
      <c r="AC66" s="5">
        <f>(((AC62)+(AC63))+(AC64))+(AC65)</f>
        <v>902964.99</v>
      </c>
      <c r="AD66" s="5">
        <f>(((AD62)+(AD63))+(AD64))+(AD65)</f>
        <v>175580.75</v>
      </c>
      <c r="AE66" s="5">
        <f>(((AE62)+(AE63))+(AE64))+(AE65)</f>
        <v>129805.73</v>
      </c>
      <c r="AF66" s="5">
        <f>(((AF62)+(AF63))+(AF64))+(AF65)</f>
        <v>902964.99</v>
      </c>
      <c r="AG66" s="5">
        <f>(((AG62)+(AG63))+(AG64))+(AG65)</f>
        <v>175580.75</v>
      </c>
      <c r="AH66" s="5">
        <f>(((AH62)+(AH63))+(AH64))+(AH65)</f>
        <v>129805.73</v>
      </c>
      <c r="AI66" s="5">
        <f>(((AI62)+(AI63))+(AI64))+(AI65)</f>
        <v>902964.99</v>
      </c>
      <c r="AJ66" s="5">
        <f>(((AJ62)+(AJ63))+(AJ64))+(AJ65)</f>
        <v>175580.75</v>
      </c>
      <c r="AK66" s="5">
        <f>(((AK62)+(AK63))+(AK64))+(AK65)</f>
        <v>129805.73</v>
      </c>
      <c r="AL66" s="5">
        <f>(((AL62)+(AL63))+(AL64))+(AL65)</f>
        <v>902964.99</v>
      </c>
      <c r="AM66" s="5">
        <f>(((AM62)+(AM63))+(AM64))+(AM65)</f>
        <v>175580.75</v>
      </c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x14ac:dyDescent="0.2">
      <c r="A67" s="2" t="s">
        <v>65</v>
      </c>
      <c r="B67" s="3"/>
      <c r="C67" s="4">
        <f>8038</f>
        <v>8038</v>
      </c>
      <c r="D67" s="3"/>
      <c r="E67" s="3"/>
      <c r="F67" s="4">
        <f>8038</f>
        <v>8038</v>
      </c>
      <c r="G67" s="3"/>
      <c r="H67" s="3"/>
      <c r="I67" s="4">
        <f>8038</f>
        <v>8038</v>
      </c>
      <c r="J67" s="3"/>
      <c r="K67" s="3"/>
      <c r="L67" s="4">
        <f>8038</f>
        <v>8038</v>
      </c>
      <c r="M67" s="3"/>
      <c r="N67" s="3"/>
      <c r="O67" s="4">
        <f>8038</f>
        <v>8038</v>
      </c>
      <c r="P67" s="3"/>
      <c r="Q67" s="3"/>
      <c r="R67" s="4">
        <f>8038</f>
        <v>8038</v>
      </c>
      <c r="S67" s="3"/>
      <c r="T67" s="3"/>
      <c r="U67" s="4">
        <f>8038</f>
        <v>8038</v>
      </c>
      <c r="V67" s="3"/>
      <c r="W67" s="3"/>
      <c r="X67" s="4">
        <f>8038</f>
        <v>8038</v>
      </c>
      <c r="Y67" s="3"/>
      <c r="Z67" s="3"/>
      <c r="AA67" s="4">
        <f>8038</f>
        <v>8038</v>
      </c>
      <c r="AB67" s="3"/>
      <c r="AC67" s="3"/>
      <c r="AD67" s="4">
        <f>8038</f>
        <v>8038</v>
      </c>
      <c r="AE67" s="3"/>
      <c r="AF67" s="3"/>
      <c r="AG67" s="4">
        <f>8038</f>
        <v>8038</v>
      </c>
      <c r="AH67" s="3"/>
      <c r="AI67" s="3"/>
      <c r="AJ67" s="4">
        <f>8038</f>
        <v>8038</v>
      </c>
      <c r="AK67" s="3"/>
      <c r="AL67" s="3"/>
      <c r="AM67" s="4">
        <f>8038</f>
        <v>8038</v>
      </c>
      <c r="AN67" s="3"/>
      <c r="AO67" s="3"/>
      <c r="AP67" s="4"/>
      <c r="AQ67" s="3"/>
      <c r="AR67" s="3"/>
      <c r="AS67" s="4"/>
      <c r="AT67" s="3"/>
      <c r="AU67" s="3"/>
      <c r="AV67" s="4"/>
      <c r="AW67" s="3"/>
    </row>
    <row r="68" spans="1:49" hidden="1" outlineLevel="1" x14ac:dyDescent="0.2">
      <c r="A68" s="2" t="s">
        <v>66</v>
      </c>
      <c r="B68" s="4">
        <f>39810.55</f>
        <v>39810.550000000003</v>
      </c>
      <c r="C68" s="4">
        <f>71222.73</f>
        <v>71222.73</v>
      </c>
      <c r="D68" s="4">
        <f>67112.24</f>
        <v>67112.240000000005</v>
      </c>
      <c r="E68" s="4">
        <f>39810.55</f>
        <v>39810.550000000003</v>
      </c>
      <c r="F68" s="4">
        <f>71222.73</f>
        <v>71222.73</v>
      </c>
      <c r="G68" s="4">
        <f>67112.24</f>
        <v>67112.240000000005</v>
      </c>
      <c r="H68" s="4">
        <f>39810.55</f>
        <v>39810.550000000003</v>
      </c>
      <c r="I68" s="4">
        <f>71222.73</f>
        <v>71222.73</v>
      </c>
      <c r="J68" s="4">
        <f>67112.24</f>
        <v>67112.240000000005</v>
      </c>
      <c r="K68" s="4">
        <f>39810.55</f>
        <v>39810.550000000003</v>
      </c>
      <c r="L68" s="4">
        <f>71222.73</f>
        <v>71222.73</v>
      </c>
      <c r="M68" s="4">
        <f>67112.24</f>
        <v>67112.240000000005</v>
      </c>
      <c r="N68" s="4">
        <f>39810.55</f>
        <v>39810.550000000003</v>
      </c>
      <c r="O68" s="4">
        <f>71222.73</f>
        <v>71222.73</v>
      </c>
      <c r="P68" s="4">
        <f>67112.24</f>
        <v>67112.240000000005</v>
      </c>
      <c r="Q68" s="4">
        <f>39810.55</f>
        <v>39810.550000000003</v>
      </c>
      <c r="R68" s="4">
        <f>71222.73</f>
        <v>71222.73</v>
      </c>
      <c r="S68" s="4">
        <f>67112.24</f>
        <v>67112.240000000005</v>
      </c>
      <c r="T68" s="4">
        <f>39810.55</f>
        <v>39810.550000000003</v>
      </c>
      <c r="U68" s="4">
        <f>71222.73</f>
        <v>71222.73</v>
      </c>
      <c r="V68" s="4">
        <f>67112.24</f>
        <v>67112.240000000005</v>
      </c>
      <c r="W68" s="4">
        <f>39810.55</f>
        <v>39810.550000000003</v>
      </c>
      <c r="X68" s="4">
        <f>71222.73</f>
        <v>71222.73</v>
      </c>
      <c r="Y68" s="4">
        <f>67112.24</f>
        <v>67112.240000000005</v>
      </c>
      <c r="Z68" s="4">
        <f>39810.55</f>
        <v>39810.550000000003</v>
      </c>
      <c r="AA68" s="4">
        <f>71222.73</f>
        <v>71222.73</v>
      </c>
      <c r="AB68" s="4">
        <f>67112.24</f>
        <v>67112.240000000005</v>
      </c>
      <c r="AC68" s="4">
        <f>39810.55</f>
        <v>39810.550000000003</v>
      </c>
      <c r="AD68" s="4">
        <f>71222.73</f>
        <v>71222.73</v>
      </c>
      <c r="AE68" s="4">
        <f>67112.24</f>
        <v>67112.240000000005</v>
      </c>
      <c r="AF68" s="4">
        <f>39810.55</f>
        <v>39810.550000000003</v>
      </c>
      <c r="AG68" s="4">
        <f>71222.73</f>
        <v>71222.73</v>
      </c>
      <c r="AH68" s="4">
        <f>67112.24</f>
        <v>67112.240000000005</v>
      </c>
      <c r="AI68" s="4">
        <f>39810.55</f>
        <v>39810.550000000003</v>
      </c>
      <c r="AJ68" s="4">
        <f>71222.73</f>
        <v>71222.73</v>
      </c>
      <c r="AK68" s="4">
        <f>67112.24</f>
        <v>67112.240000000005</v>
      </c>
      <c r="AL68" s="4">
        <f>39810.55</f>
        <v>39810.550000000003</v>
      </c>
      <c r="AM68" s="4">
        <f>71222.73</f>
        <v>71222.73</v>
      </c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hidden="1" outlineLevel="1" x14ac:dyDescent="0.2">
      <c r="A69" s="2" t="s">
        <v>67</v>
      </c>
      <c r="B69" s="4">
        <f>1495.76</f>
        <v>1495.76</v>
      </c>
      <c r="C69" s="4">
        <f>1436.61</f>
        <v>1436.61</v>
      </c>
      <c r="D69" s="4">
        <f>3063.57</f>
        <v>3063.57</v>
      </c>
      <c r="E69" s="4">
        <f>1495.76</f>
        <v>1495.76</v>
      </c>
      <c r="F69" s="4">
        <f>1436.61</f>
        <v>1436.61</v>
      </c>
      <c r="G69" s="4">
        <f>3063.57</f>
        <v>3063.57</v>
      </c>
      <c r="H69" s="4">
        <f>1495.76</f>
        <v>1495.76</v>
      </c>
      <c r="I69" s="4">
        <f>1436.61</f>
        <v>1436.61</v>
      </c>
      <c r="J69" s="4">
        <f>3063.57</f>
        <v>3063.57</v>
      </c>
      <c r="K69" s="4">
        <f>1495.76</f>
        <v>1495.76</v>
      </c>
      <c r="L69" s="4">
        <f>1436.61</f>
        <v>1436.61</v>
      </c>
      <c r="M69" s="4">
        <f>3063.57</f>
        <v>3063.57</v>
      </c>
      <c r="N69" s="4">
        <f>1495.76</f>
        <v>1495.76</v>
      </c>
      <c r="O69" s="4">
        <f>1436.61</f>
        <v>1436.61</v>
      </c>
      <c r="P69" s="4">
        <f>3063.57</f>
        <v>3063.57</v>
      </c>
      <c r="Q69" s="4">
        <f>1495.76</f>
        <v>1495.76</v>
      </c>
      <c r="R69" s="4">
        <f>1436.61</f>
        <v>1436.61</v>
      </c>
      <c r="S69" s="4">
        <f>3063.57</f>
        <v>3063.57</v>
      </c>
      <c r="T69" s="4">
        <f>1495.76</f>
        <v>1495.76</v>
      </c>
      <c r="U69" s="4">
        <f>1436.61</f>
        <v>1436.61</v>
      </c>
      <c r="V69" s="4">
        <f>3063.57</f>
        <v>3063.57</v>
      </c>
      <c r="W69" s="4">
        <f>1495.76</f>
        <v>1495.76</v>
      </c>
      <c r="X69" s="4">
        <f>1436.61</f>
        <v>1436.61</v>
      </c>
      <c r="Y69" s="4">
        <f>3063.57</f>
        <v>3063.57</v>
      </c>
      <c r="Z69" s="4">
        <f>1495.76</f>
        <v>1495.76</v>
      </c>
      <c r="AA69" s="4">
        <f>1436.61</f>
        <v>1436.61</v>
      </c>
      <c r="AB69" s="4">
        <f>3063.57</f>
        <v>3063.57</v>
      </c>
      <c r="AC69" s="4">
        <f>1495.76</f>
        <v>1495.76</v>
      </c>
      <c r="AD69" s="4">
        <f>1436.61</f>
        <v>1436.61</v>
      </c>
      <c r="AE69" s="4">
        <f>3063.57</f>
        <v>3063.57</v>
      </c>
      <c r="AF69" s="4">
        <f>1495.76</f>
        <v>1495.76</v>
      </c>
      <c r="AG69" s="4">
        <f>1436.61</f>
        <v>1436.61</v>
      </c>
      <c r="AH69" s="4">
        <f>3063.57</f>
        <v>3063.57</v>
      </c>
      <c r="AI69" s="4">
        <f>1495.76</f>
        <v>1495.76</v>
      </c>
      <c r="AJ69" s="4">
        <f>1436.61</f>
        <v>1436.61</v>
      </c>
      <c r="AK69" s="4">
        <f>3063.57</f>
        <v>3063.57</v>
      </c>
      <c r="AL69" s="4">
        <f>1495.76</f>
        <v>1495.76</v>
      </c>
      <c r="AM69" s="4">
        <f>1436.61</f>
        <v>1436.61</v>
      </c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hidden="1" outlineLevel="1" x14ac:dyDescent="0.2">
      <c r="A70" s="2" t="s">
        <v>68</v>
      </c>
      <c r="B70" s="4">
        <f>214.02</f>
        <v>214.02</v>
      </c>
      <c r="C70" s="4">
        <f>579.57</f>
        <v>579.57000000000005</v>
      </c>
      <c r="D70" s="3"/>
      <c r="E70" s="4">
        <f>214.02</f>
        <v>214.02</v>
      </c>
      <c r="F70" s="4">
        <f>579.57</f>
        <v>579.57000000000005</v>
      </c>
      <c r="G70" s="3"/>
      <c r="H70" s="4">
        <f>214.02</f>
        <v>214.02</v>
      </c>
      <c r="I70" s="4">
        <f>579.57</f>
        <v>579.57000000000005</v>
      </c>
      <c r="J70" s="3"/>
      <c r="K70" s="4">
        <f>214.02</f>
        <v>214.02</v>
      </c>
      <c r="L70" s="4">
        <f>579.57</f>
        <v>579.57000000000005</v>
      </c>
      <c r="M70" s="3"/>
      <c r="N70" s="4">
        <f>214.02</f>
        <v>214.02</v>
      </c>
      <c r="O70" s="4">
        <f>579.57</f>
        <v>579.57000000000005</v>
      </c>
      <c r="P70" s="3"/>
      <c r="Q70" s="4">
        <f>214.02</f>
        <v>214.02</v>
      </c>
      <c r="R70" s="4">
        <f>579.57</f>
        <v>579.57000000000005</v>
      </c>
      <c r="S70" s="3"/>
      <c r="T70" s="4">
        <f>214.02</f>
        <v>214.02</v>
      </c>
      <c r="U70" s="4">
        <f>579.57</f>
        <v>579.57000000000005</v>
      </c>
      <c r="V70" s="3"/>
      <c r="W70" s="4">
        <f>214.02</f>
        <v>214.02</v>
      </c>
      <c r="X70" s="4">
        <f>579.57</f>
        <v>579.57000000000005</v>
      </c>
      <c r="Y70" s="3"/>
      <c r="Z70" s="4">
        <f>214.02</f>
        <v>214.02</v>
      </c>
      <c r="AA70" s="4">
        <f>579.57</f>
        <v>579.57000000000005</v>
      </c>
      <c r="AB70" s="3"/>
      <c r="AC70" s="4">
        <f>214.02</f>
        <v>214.02</v>
      </c>
      <c r="AD70" s="4">
        <f>579.57</f>
        <v>579.57000000000005</v>
      </c>
      <c r="AE70" s="3"/>
      <c r="AF70" s="4">
        <f>214.02</f>
        <v>214.02</v>
      </c>
      <c r="AG70" s="4">
        <f>579.57</f>
        <v>579.57000000000005</v>
      </c>
      <c r="AH70" s="3"/>
      <c r="AI70" s="4">
        <f>214.02</f>
        <v>214.02</v>
      </c>
      <c r="AJ70" s="4">
        <f>579.57</f>
        <v>579.57000000000005</v>
      </c>
      <c r="AK70" s="3"/>
      <c r="AL70" s="4">
        <f>214.02</f>
        <v>214.02</v>
      </c>
      <c r="AM70" s="4">
        <f>579.57</f>
        <v>579.57000000000005</v>
      </c>
      <c r="AN70" s="3"/>
      <c r="AO70" s="4"/>
      <c r="AP70" s="4"/>
      <c r="AQ70" s="3"/>
      <c r="AR70" s="4"/>
      <c r="AS70" s="4"/>
      <c r="AT70" s="3"/>
      <c r="AU70" s="4"/>
      <c r="AV70" s="4"/>
      <c r="AW70" s="3"/>
    </row>
    <row r="71" spans="1:49" hidden="1" outlineLevel="1" x14ac:dyDescent="0.2">
      <c r="A71" s="2" t="s">
        <v>69</v>
      </c>
      <c r="B71" s="4">
        <f>-390.83</f>
        <v>-390.83</v>
      </c>
      <c r="C71" s="4">
        <f>-645.2</f>
        <v>-645.20000000000005</v>
      </c>
      <c r="D71" s="3"/>
      <c r="E71" s="4">
        <f>-390.83</f>
        <v>-390.83</v>
      </c>
      <c r="F71" s="4">
        <f>-645.2</f>
        <v>-645.20000000000005</v>
      </c>
      <c r="G71" s="3"/>
      <c r="H71" s="4">
        <f>-390.83</f>
        <v>-390.83</v>
      </c>
      <c r="I71" s="4">
        <f>-645.2</f>
        <v>-645.20000000000005</v>
      </c>
      <c r="J71" s="3"/>
      <c r="K71" s="4">
        <f>-390.83</f>
        <v>-390.83</v>
      </c>
      <c r="L71" s="4">
        <f>-645.2</f>
        <v>-645.20000000000005</v>
      </c>
      <c r="M71" s="3"/>
      <c r="N71" s="4">
        <f>-390.83</f>
        <v>-390.83</v>
      </c>
      <c r="O71" s="4">
        <f>-645.2</f>
        <v>-645.20000000000005</v>
      </c>
      <c r="P71" s="3"/>
      <c r="Q71" s="4">
        <f>-390.83</f>
        <v>-390.83</v>
      </c>
      <c r="R71" s="4">
        <f>-645.2</f>
        <v>-645.20000000000005</v>
      </c>
      <c r="S71" s="3"/>
      <c r="T71" s="4">
        <f>-390.83</f>
        <v>-390.83</v>
      </c>
      <c r="U71" s="4">
        <f>-645.2</f>
        <v>-645.20000000000005</v>
      </c>
      <c r="V71" s="3"/>
      <c r="W71" s="4">
        <f>-390.83</f>
        <v>-390.83</v>
      </c>
      <c r="X71" s="4">
        <f>-645.2</f>
        <v>-645.20000000000005</v>
      </c>
      <c r="Y71" s="3"/>
      <c r="Z71" s="4">
        <f>-390.83</f>
        <v>-390.83</v>
      </c>
      <c r="AA71" s="4">
        <f>-645.2</f>
        <v>-645.20000000000005</v>
      </c>
      <c r="AB71" s="3"/>
      <c r="AC71" s="4">
        <f>-390.83</f>
        <v>-390.83</v>
      </c>
      <c r="AD71" s="4">
        <f>-645.2</f>
        <v>-645.20000000000005</v>
      </c>
      <c r="AE71" s="3"/>
      <c r="AF71" s="4">
        <f>-390.83</f>
        <v>-390.83</v>
      </c>
      <c r="AG71" s="4">
        <f>-645.2</f>
        <v>-645.20000000000005</v>
      </c>
      <c r="AH71" s="3"/>
      <c r="AI71" s="4">
        <f>-390.83</f>
        <v>-390.83</v>
      </c>
      <c r="AJ71" s="4">
        <f>-645.2</f>
        <v>-645.20000000000005</v>
      </c>
      <c r="AK71" s="3"/>
      <c r="AL71" s="4">
        <f>-390.83</f>
        <v>-390.83</v>
      </c>
      <c r="AM71" s="4">
        <f>-645.2</f>
        <v>-645.20000000000005</v>
      </c>
      <c r="AN71" s="3"/>
      <c r="AO71" s="4"/>
      <c r="AP71" s="4"/>
      <c r="AQ71" s="3"/>
      <c r="AR71" s="4"/>
      <c r="AS71" s="4"/>
      <c r="AT71" s="3"/>
      <c r="AU71" s="4"/>
      <c r="AV71" s="4"/>
      <c r="AW71" s="3"/>
    </row>
    <row r="72" spans="1:49" hidden="1" outlineLevel="1" x14ac:dyDescent="0.2">
      <c r="A72" s="2" t="s">
        <v>70</v>
      </c>
      <c r="B72" s="4">
        <f>3105</f>
        <v>3105</v>
      </c>
      <c r="C72" s="4">
        <f>3097</f>
        <v>3097</v>
      </c>
      <c r="D72" s="4">
        <f>3747</f>
        <v>3747</v>
      </c>
      <c r="E72" s="4">
        <f>3105</f>
        <v>3105</v>
      </c>
      <c r="F72" s="4">
        <f>3097</f>
        <v>3097</v>
      </c>
      <c r="G72" s="4">
        <f>3747</f>
        <v>3747</v>
      </c>
      <c r="H72" s="4">
        <f>3105</f>
        <v>3105</v>
      </c>
      <c r="I72" s="4">
        <f>3097</f>
        <v>3097</v>
      </c>
      <c r="J72" s="4">
        <f>3747</f>
        <v>3747</v>
      </c>
      <c r="K72" s="4">
        <f>3105</f>
        <v>3105</v>
      </c>
      <c r="L72" s="4">
        <f>3097</f>
        <v>3097</v>
      </c>
      <c r="M72" s="4">
        <f>3747</f>
        <v>3747</v>
      </c>
      <c r="N72" s="4">
        <f>3105</f>
        <v>3105</v>
      </c>
      <c r="O72" s="4">
        <f>3097</f>
        <v>3097</v>
      </c>
      <c r="P72" s="4">
        <f>3747</f>
        <v>3747</v>
      </c>
      <c r="Q72" s="4">
        <f>3105</f>
        <v>3105</v>
      </c>
      <c r="R72" s="4">
        <f>3097</f>
        <v>3097</v>
      </c>
      <c r="S72" s="4">
        <f>3747</f>
        <v>3747</v>
      </c>
      <c r="T72" s="4">
        <f>3105</f>
        <v>3105</v>
      </c>
      <c r="U72" s="4">
        <f>3097</f>
        <v>3097</v>
      </c>
      <c r="V72" s="4">
        <f>3747</f>
        <v>3747</v>
      </c>
      <c r="W72" s="4">
        <f>3105</f>
        <v>3105</v>
      </c>
      <c r="X72" s="4">
        <f>3097</f>
        <v>3097</v>
      </c>
      <c r="Y72" s="4">
        <f>3747</f>
        <v>3747</v>
      </c>
      <c r="Z72" s="4">
        <f>3105</f>
        <v>3105</v>
      </c>
      <c r="AA72" s="4">
        <f>3097</f>
        <v>3097</v>
      </c>
      <c r="AB72" s="4">
        <f>3747</f>
        <v>3747</v>
      </c>
      <c r="AC72" s="4">
        <f>3105</f>
        <v>3105</v>
      </c>
      <c r="AD72" s="4">
        <f>3097</f>
        <v>3097</v>
      </c>
      <c r="AE72" s="4">
        <f>3747</f>
        <v>3747</v>
      </c>
      <c r="AF72" s="4">
        <f>3105</f>
        <v>3105</v>
      </c>
      <c r="AG72" s="4">
        <f>3097</f>
        <v>3097</v>
      </c>
      <c r="AH72" s="4">
        <f>3747</f>
        <v>3747</v>
      </c>
      <c r="AI72" s="4">
        <f>3105</f>
        <v>3105</v>
      </c>
      <c r="AJ72" s="4">
        <f>3097</f>
        <v>3097</v>
      </c>
      <c r="AK72" s="4">
        <f>3747</f>
        <v>3747</v>
      </c>
      <c r="AL72" s="4">
        <f>3105</f>
        <v>3105</v>
      </c>
      <c r="AM72" s="4">
        <f>3097</f>
        <v>3097</v>
      </c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hidden="1" outlineLevel="1" x14ac:dyDescent="0.2">
      <c r="A73" s="2" t="s">
        <v>71</v>
      </c>
      <c r="B73" s="4">
        <f>17209.48</f>
        <v>17209.48</v>
      </c>
      <c r="C73" s="4">
        <f>15048.42</f>
        <v>15048.42</v>
      </c>
      <c r="D73" s="4">
        <f>22092.24</f>
        <v>22092.240000000002</v>
      </c>
      <c r="E73" s="4">
        <f>17209.48</f>
        <v>17209.48</v>
      </c>
      <c r="F73" s="4">
        <f>15048.42</f>
        <v>15048.42</v>
      </c>
      <c r="G73" s="4">
        <f>22092.24</f>
        <v>22092.240000000002</v>
      </c>
      <c r="H73" s="4">
        <f>17209.48</f>
        <v>17209.48</v>
      </c>
      <c r="I73" s="4">
        <f>15048.42</f>
        <v>15048.42</v>
      </c>
      <c r="J73" s="4">
        <f>22092.24</f>
        <v>22092.240000000002</v>
      </c>
      <c r="K73" s="4">
        <f>17209.48</f>
        <v>17209.48</v>
      </c>
      <c r="L73" s="4">
        <f>15048.42</f>
        <v>15048.42</v>
      </c>
      <c r="M73" s="4">
        <f>22092.24</f>
        <v>22092.240000000002</v>
      </c>
      <c r="N73" s="4">
        <f>17209.48</f>
        <v>17209.48</v>
      </c>
      <c r="O73" s="4">
        <f>15048.42</f>
        <v>15048.42</v>
      </c>
      <c r="P73" s="4">
        <f>22092.24</f>
        <v>22092.240000000002</v>
      </c>
      <c r="Q73" s="4">
        <f>17209.48</f>
        <v>17209.48</v>
      </c>
      <c r="R73" s="4">
        <f>15048.42</f>
        <v>15048.42</v>
      </c>
      <c r="S73" s="4">
        <f>22092.24</f>
        <v>22092.240000000002</v>
      </c>
      <c r="T73" s="4">
        <f>17209.48</f>
        <v>17209.48</v>
      </c>
      <c r="U73" s="4">
        <f>15048.42</f>
        <v>15048.42</v>
      </c>
      <c r="V73" s="4">
        <f>22092.24</f>
        <v>22092.240000000002</v>
      </c>
      <c r="W73" s="4">
        <f>17209.48</f>
        <v>17209.48</v>
      </c>
      <c r="X73" s="4">
        <f>15048.42</f>
        <v>15048.42</v>
      </c>
      <c r="Y73" s="4">
        <f>22092.24</f>
        <v>22092.240000000002</v>
      </c>
      <c r="Z73" s="4">
        <f>17209.48</f>
        <v>17209.48</v>
      </c>
      <c r="AA73" s="4">
        <f>15048.42</f>
        <v>15048.42</v>
      </c>
      <c r="AB73" s="4">
        <f>22092.24</f>
        <v>22092.240000000002</v>
      </c>
      <c r="AC73" s="4">
        <f>17209.48</f>
        <v>17209.48</v>
      </c>
      <c r="AD73" s="4">
        <f>15048.42</f>
        <v>15048.42</v>
      </c>
      <c r="AE73" s="4">
        <f>22092.24</f>
        <v>22092.240000000002</v>
      </c>
      <c r="AF73" s="4">
        <f>17209.48</f>
        <v>17209.48</v>
      </c>
      <c r="AG73" s="4">
        <f>15048.42</f>
        <v>15048.42</v>
      </c>
      <c r="AH73" s="4">
        <f>22092.24</f>
        <v>22092.240000000002</v>
      </c>
      <c r="AI73" s="4">
        <f>17209.48</f>
        <v>17209.48</v>
      </c>
      <c r="AJ73" s="4">
        <f>15048.42</f>
        <v>15048.42</v>
      </c>
      <c r="AK73" s="4">
        <f>22092.24</f>
        <v>22092.240000000002</v>
      </c>
      <c r="AL73" s="4">
        <f>17209.48</f>
        <v>17209.48</v>
      </c>
      <c r="AM73" s="4">
        <f>15048.42</f>
        <v>15048.42</v>
      </c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hidden="1" outlineLevel="1" x14ac:dyDescent="0.2">
      <c r="A74" s="2" t="s">
        <v>72</v>
      </c>
      <c r="B74" s="4">
        <f>15299.39</f>
        <v>15299.39</v>
      </c>
      <c r="C74" s="4">
        <f>14100</f>
        <v>14100</v>
      </c>
      <c r="D74" s="4">
        <f>9600</f>
        <v>9600</v>
      </c>
      <c r="E74" s="4">
        <f>15299.39</f>
        <v>15299.39</v>
      </c>
      <c r="F74" s="4">
        <f>14100</f>
        <v>14100</v>
      </c>
      <c r="G74" s="4">
        <f>9600</f>
        <v>9600</v>
      </c>
      <c r="H74" s="4">
        <f>15299.39</f>
        <v>15299.39</v>
      </c>
      <c r="I74" s="4">
        <f>14100</f>
        <v>14100</v>
      </c>
      <c r="J74" s="4">
        <f>9600</f>
        <v>9600</v>
      </c>
      <c r="K74" s="4">
        <f>15299.39</f>
        <v>15299.39</v>
      </c>
      <c r="L74" s="4">
        <f>14100</f>
        <v>14100</v>
      </c>
      <c r="M74" s="4">
        <f>9600</f>
        <v>9600</v>
      </c>
      <c r="N74" s="4">
        <f>15299.39</f>
        <v>15299.39</v>
      </c>
      <c r="O74" s="4">
        <f>14100</f>
        <v>14100</v>
      </c>
      <c r="P74" s="4">
        <f>9600</f>
        <v>9600</v>
      </c>
      <c r="Q74" s="4">
        <f>15299.39</f>
        <v>15299.39</v>
      </c>
      <c r="R74" s="4">
        <f>14100</f>
        <v>14100</v>
      </c>
      <c r="S74" s="4">
        <f>9600</f>
        <v>9600</v>
      </c>
      <c r="T74" s="4">
        <f>15299.39</f>
        <v>15299.39</v>
      </c>
      <c r="U74" s="4">
        <f>14100</f>
        <v>14100</v>
      </c>
      <c r="V74" s="4">
        <f>9600</f>
        <v>9600</v>
      </c>
      <c r="W74" s="4">
        <f>15299.39</f>
        <v>15299.39</v>
      </c>
      <c r="X74" s="4">
        <f>14100</f>
        <v>14100</v>
      </c>
      <c r="Y74" s="4">
        <f>9600</f>
        <v>9600</v>
      </c>
      <c r="Z74" s="4">
        <f>15299.39</f>
        <v>15299.39</v>
      </c>
      <c r="AA74" s="4">
        <f>14100</f>
        <v>14100</v>
      </c>
      <c r="AB74" s="4">
        <f>9600</f>
        <v>9600</v>
      </c>
      <c r="AC74" s="4">
        <f>15299.39</f>
        <v>15299.39</v>
      </c>
      <c r="AD74" s="4">
        <f>14100</f>
        <v>14100</v>
      </c>
      <c r="AE74" s="4">
        <f>9600</f>
        <v>9600</v>
      </c>
      <c r="AF74" s="4">
        <f>15299.39</f>
        <v>15299.39</v>
      </c>
      <c r="AG74" s="4">
        <f>14100</f>
        <v>14100</v>
      </c>
      <c r="AH74" s="4">
        <f>9600</f>
        <v>9600</v>
      </c>
      <c r="AI74" s="4">
        <f>15299.39</f>
        <v>15299.39</v>
      </c>
      <c r="AJ74" s="4">
        <f>14100</f>
        <v>14100</v>
      </c>
      <c r="AK74" s="4">
        <f>9600</f>
        <v>9600</v>
      </c>
      <c r="AL74" s="4">
        <f>15299.39</f>
        <v>15299.39</v>
      </c>
      <c r="AM74" s="4">
        <f>14100</f>
        <v>14100</v>
      </c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collapsed="1" x14ac:dyDescent="0.2">
      <c r="A75" s="2" t="s">
        <v>73</v>
      </c>
      <c r="B75" s="5">
        <f>(((((((B67)+(B68))+(B69))+(B70))+(B71))+(B72))+(B73))+(B74)</f>
        <v>76743.37</v>
      </c>
      <c r="C75" s="5">
        <f>(((((((C67)+(C68))+(C69))+(C70))+(C71))+(C72))+(C73))+(C74)</f>
        <v>112877.13</v>
      </c>
      <c r="D75" s="5">
        <f>(((((((D67)+(D68))+(D69))+(D70))+(D71))+(D72))+(D73))+(D74)</f>
        <v>105615.05000000002</v>
      </c>
      <c r="E75" s="5">
        <f>(((((((E67)+(E68))+(E69))+(E70))+(E71))+(E72))+(E73))+(E74)</f>
        <v>76743.37</v>
      </c>
      <c r="F75" s="5">
        <f>(((((((F67)+(F68))+(F69))+(F70))+(F71))+(F72))+(F73))+(F74)</f>
        <v>112877.13</v>
      </c>
      <c r="G75" s="5">
        <f>(((((((G67)+(G68))+(G69))+(G70))+(G71))+(G72))+(G73))+(G74)</f>
        <v>105615.05000000002</v>
      </c>
      <c r="H75" s="5">
        <f>(((((((H67)+(H68))+(H69))+(H70))+(H71))+(H72))+(H73))+(H74)</f>
        <v>76743.37</v>
      </c>
      <c r="I75" s="5">
        <f>(((((((I67)+(I68))+(I69))+(I70))+(I71))+(I72))+(I73))+(I74)</f>
        <v>112877.13</v>
      </c>
      <c r="J75" s="5">
        <f>(((((((J67)+(J68))+(J69))+(J70))+(J71))+(J72))+(J73))+(J74)</f>
        <v>105615.05000000002</v>
      </c>
      <c r="K75" s="5">
        <f>(((((((K67)+(K68))+(K69))+(K70))+(K71))+(K72))+(K73))+(K74)</f>
        <v>76743.37</v>
      </c>
      <c r="L75" s="5">
        <f>(((((((L67)+(L68))+(L69))+(L70))+(L71))+(L72))+(L73))+(L74)</f>
        <v>112877.13</v>
      </c>
      <c r="M75" s="5">
        <f>(((((((M67)+(M68))+(M69))+(M70))+(M71))+(M72))+(M73))+(M74)</f>
        <v>105615.05000000002</v>
      </c>
      <c r="N75" s="5">
        <f>(((((((N67)+(N68))+(N69))+(N70))+(N71))+(N72))+(N73))+(N74)</f>
        <v>76743.37</v>
      </c>
      <c r="O75" s="5">
        <f>(((((((O67)+(O68))+(O69))+(O70))+(O71))+(O72))+(O73))+(O74)</f>
        <v>112877.13</v>
      </c>
      <c r="P75" s="5">
        <f>(((((((P67)+(P68))+(P69))+(P70))+(P71))+(P72))+(P73))+(P74)</f>
        <v>105615.05000000002</v>
      </c>
      <c r="Q75" s="5">
        <f>(((((((Q67)+(Q68))+(Q69))+(Q70))+(Q71))+(Q72))+(Q73))+(Q74)</f>
        <v>76743.37</v>
      </c>
      <c r="R75" s="5">
        <f>(((((((R67)+(R68))+(R69))+(R70))+(R71))+(R72))+(R73))+(R74)</f>
        <v>112877.13</v>
      </c>
      <c r="S75" s="5">
        <f>(((((((S67)+(S68))+(S69))+(S70))+(S71))+(S72))+(S73))+(S74)</f>
        <v>105615.05000000002</v>
      </c>
      <c r="T75" s="5">
        <f>(((((((T67)+(T68))+(T69))+(T70))+(T71))+(T72))+(T73))+(T74)</f>
        <v>76743.37</v>
      </c>
      <c r="U75" s="5">
        <f>(((((((U67)+(U68))+(U69))+(U70))+(U71))+(U72))+(U73))+(U74)</f>
        <v>112877.13</v>
      </c>
      <c r="V75" s="5">
        <f>(((((((V67)+(V68))+(V69))+(V70))+(V71))+(V72))+(V73))+(V74)</f>
        <v>105615.05000000002</v>
      </c>
      <c r="W75" s="5">
        <f>(((((((W67)+(W68))+(W69))+(W70))+(W71))+(W72))+(W73))+(W74)</f>
        <v>76743.37</v>
      </c>
      <c r="X75" s="5">
        <f>(((((((X67)+(X68))+(X69))+(X70))+(X71))+(X72))+(X73))+(X74)</f>
        <v>112877.13</v>
      </c>
      <c r="Y75" s="5">
        <f>(((((((Y67)+(Y68))+(Y69))+(Y70))+(Y71))+(Y72))+(Y73))+(Y74)</f>
        <v>105615.05000000002</v>
      </c>
      <c r="Z75" s="5">
        <f>(((((((Z67)+(Z68))+(Z69))+(Z70))+(Z71))+(Z72))+(Z73))+(Z74)</f>
        <v>76743.37</v>
      </c>
      <c r="AA75" s="5">
        <f>(((((((AA67)+(AA68))+(AA69))+(AA70))+(AA71))+(AA72))+(AA73))+(AA74)</f>
        <v>112877.13</v>
      </c>
      <c r="AB75" s="5">
        <f>(((((((AB67)+(AB68))+(AB69))+(AB70))+(AB71))+(AB72))+(AB73))+(AB74)</f>
        <v>105615.05000000002</v>
      </c>
      <c r="AC75" s="5">
        <f>(((((((AC67)+(AC68))+(AC69))+(AC70))+(AC71))+(AC72))+(AC73))+(AC74)</f>
        <v>76743.37</v>
      </c>
      <c r="AD75" s="5">
        <f>(((((((AD67)+(AD68))+(AD69))+(AD70))+(AD71))+(AD72))+(AD73))+(AD74)</f>
        <v>112877.13</v>
      </c>
      <c r="AE75" s="5">
        <f>(((((((AE67)+(AE68))+(AE69))+(AE70))+(AE71))+(AE72))+(AE73))+(AE74)</f>
        <v>105615.05000000002</v>
      </c>
      <c r="AF75" s="5">
        <f>(((((((AF67)+(AF68))+(AF69))+(AF70))+(AF71))+(AF72))+(AF73))+(AF74)</f>
        <v>76743.37</v>
      </c>
      <c r="AG75" s="5">
        <f>(((((((AG67)+(AG68))+(AG69))+(AG70))+(AG71))+(AG72))+(AG73))+(AG74)</f>
        <v>112877.13</v>
      </c>
      <c r="AH75" s="5">
        <f>(((((((AH67)+(AH68))+(AH69))+(AH70))+(AH71))+(AH72))+(AH73))+(AH74)</f>
        <v>105615.05000000002</v>
      </c>
      <c r="AI75" s="5">
        <f>(((((((AI67)+(AI68))+(AI69))+(AI70))+(AI71))+(AI72))+(AI73))+(AI74)</f>
        <v>76743.37</v>
      </c>
      <c r="AJ75" s="5">
        <f>(((((((AJ67)+(AJ68))+(AJ69))+(AJ70))+(AJ71))+(AJ72))+(AJ73))+(AJ74)</f>
        <v>112877.13</v>
      </c>
      <c r="AK75" s="5">
        <f>(((((((AK67)+(AK68))+(AK69))+(AK70))+(AK71))+(AK72))+(AK73))+(AK74)</f>
        <v>105615.05000000002</v>
      </c>
      <c r="AL75" s="5">
        <f>(((((((AL67)+(AL68))+(AL69))+(AL70))+(AL71))+(AL72))+(AL73))+(AL74)</f>
        <v>76743.37</v>
      </c>
      <c r="AM75" s="5">
        <f>(((((((AM67)+(AM68))+(AM69))+(AM70))+(AM71))+(AM72))+(AM73))+(AM74)</f>
        <v>112877.13</v>
      </c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x14ac:dyDescent="0.2">
      <c r="A76" s="2" t="s">
        <v>74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x14ac:dyDescent="0.2">
      <c r="A77" s="2" t="s">
        <v>75</v>
      </c>
      <c r="B77" s="4">
        <f>6142.44</f>
        <v>6142.44</v>
      </c>
      <c r="C77" s="4">
        <f>5566.38</f>
        <v>5566.38</v>
      </c>
      <c r="D77" s="4">
        <f>6032.4</f>
        <v>6032.4</v>
      </c>
      <c r="E77" s="4">
        <f>6142.44</f>
        <v>6142.44</v>
      </c>
      <c r="F77" s="4">
        <f>5566.38</f>
        <v>5566.38</v>
      </c>
      <c r="G77" s="4">
        <f>6032.4</f>
        <v>6032.4</v>
      </c>
      <c r="H77" s="4">
        <f>6142.44</f>
        <v>6142.44</v>
      </c>
      <c r="I77" s="4">
        <f>5566.38</f>
        <v>5566.38</v>
      </c>
      <c r="J77" s="4">
        <f>6032.4</f>
        <v>6032.4</v>
      </c>
      <c r="K77" s="4">
        <f>6142.44</f>
        <v>6142.44</v>
      </c>
      <c r="L77" s="4">
        <f>5566.38</f>
        <v>5566.38</v>
      </c>
      <c r="M77" s="4">
        <f>6032.4</f>
        <v>6032.4</v>
      </c>
      <c r="N77" s="4">
        <f>6142.44</f>
        <v>6142.44</v>
      </c>
      <c r="O77" s="4">
        <f>5566.38</f>
        <v>5566.38</v>
      </c>
      <c r="P77" s="4">
        <f>6032.4</f>
        <v>6032.4</v>
      </c>
      <c r="Q77" s="4">
        <f>6142.44</f>
        <v>6142.44</v>
      </c>
      <c r="R77" s="4">
        <f>5566.38</f>
        <v>5566.38</v>
      </c>
      <c r="S77" s="4">
        <f>6032.4</f>
        <v>6032.4</v>
      </c>
      <c r="T77" s="4">
        <f>6142.44</f>
        <v>6142.44</v>
      </c>
      <c r="U77" s="4">
        <f>5566.38</f>
        <v>5566.38</v>
      </c>
      <c r="V77" s="4">
        <f>6032.4</f>
        <v>6032.4</v>
      </c>
      <c r="W77" s="4">
        <f>6142.44</f>
        <v>6142.44</v>
      </c>
      <c r="X77" s="4">
        <f>5566.38</f>
        <v>5566.38</v>
      </c>
      <c r="Y77" s="4">
        <f>6032.4</f>
        <v>6032.4</v>
      </c>
      <c r="Z77" s="4">
        <f>6142.44</f>
        <v>6142.44</v>
      </c>
      <c r="AA77" s="4">
        <f>5566.38</f>
        <v>5566.38</v>
      </c>
      <c r="AB77" s="4">
        <f>6032.4</f>
        <v>6032.4</v>
      </c>
      <c r="AC77" s="4">
        <f>6142.44</f>
        <v>6142.44</v>
      </c>
      <c r="AD77" s="4">
        <f>5566.38</f>
        <v>5566.38</v>
      </c>
      <c r="AE77" s="4">
        <f>6032.4</f>
        <v>6032.4</v>
      </c>
      <c r="AF77" s="4">
        <f>6142.44</f>
        <v>6142.44</v>
      </c>
      <c r="AG77" s="4">
        <f>5566.38</f>
        <v>5566.38</v>
      </c>
      <c r="AH77" s="4">
        <f>6032.4</f>
        <v>6032.4</v>
      </c>
      <c r="AI77" s="4">
        <f>6142.44</f>
        <v>6142.44</v>
      </c>
      <c r="AJ77" s="4">
        <f>5566.38</f>
        <v>5566.38</v>
      </c>
      <c r="AK77" s="4">
        <f>6032.4</f>
        <v>6032.4</v>
      </c>
      <c r="AL77" s="4">
        <f>6142.44</f>
        <v>6142.44</v>
      </c>
      <c r="AM77" s="4">
        <f>5566.38</f>
        <v>5566.38</v>
      </c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">
      <c r="A78" s="2" t="s">
        <v>76</v>
      </c>
      <c r="B78" s="5">
        <f>(B76)+(B77)</f>
        <v>6142.44</v>
      </c>
      <c r="C78" s="5">
        <f>(C76)+(C77)</f>
        <v>5566.38</v>
      </c>
      <c r="D78" s="5">
        <f>(D76)+(D77)</f>
        <v>6032.4</v>
      </c>
      <c r="E78" s="5">
        <f>(E76)+(E77)</f>
        <v>6142.44</v>
      </c>
      <c r="F78" s="5">
        <f>(F76)+(F77)</f>
        <v>5566.38</v>
      </c>
      <c r="G78" s="5">
        <f>(G76)+(G77)</f>
        <v>6032.4</v>
      </c>
      <c r="H78" s="5">
        <f>(H76)+(H77)</f>
        <v>6142.44</v>
      </c>
      <c r="I78" s="5">
        <f>(I76)+(I77)</f>
        <v>5566.38</v>
      </c>
      <c r="J78" s="5">
        <f>(J76)+(J77)</f>
        <v>6032.4</v>
      </c>
      <c r="K78" s="5">
        <f>(K76)+(K77)</f>
        <v>6142.44</v>
      </c>
      <c r="L78" s="5">
        <f>(L76)+(L77)</f>
        <v>5566.38</v>
      </c>
      <c r="M78" s="5">
        <f>(M76)+(M77)</f>
        <v>6032.4</v>
      </c>
      <c r="N78" s="5">
        <f>(N76)+(N77)</f>
        <v>6142.44</v>
      </c>
      <c r="O78" s="5">
        <f>(O76)+(O77)</f>
        <v>5566.38</v>
      </c>
      <c r="P78" s="5">
        <f>(P76)+(P77)</f>
        <v>6032.4</v>
      </c>
      <c r="Q78" s="5">
        <f>(Q76)+(Q77)</f>
        <v>6142.44</v>
      </c>
      <c r="R78" s="5">
        <f>(R76)+(R77)</f>
        <v>5566.38</v>
      </c>
      <c r="S78" s="5">
        <f>(S76)+(S77)</f>
        <v>6032.4</v>
      </c>
      <c r="T78" s="5">
        <f>(T76)+(T77)</f>
        <v>6142.44</v>
      </c>
      <c r="U78" s="5">
        <f>(U76)+(U77)</f>
        <v>5566.38</v>
      </c>
      <c r="V78" s="5">
        <f>(V76)+(V77)</f>
        <v>6032.4</v>
      </c>
      <c r="W78" s="5">
        <f>(W76)+(W77)</f>
        <v>6142.44</v>
      </c>
      <c r="X78" s="5">
        <f>(X76)+(X77)</f>
        <v>5566.38</v>
      </c>
      <c r="Y78" s="5">
        <f>(Y76)+(Y77)</f>
        <v>6032.4</v>
      </c>
      <c r="Z78" s="5">
        <f>(Z76)+(Z77)</f>
        <v>6142.44</v>
      </c>
      <c r="AA78" s="5">
        <f>(AA76)+(AA77)</f>
        <v>5566.38</v>
      </c>
      <c r="AB78" s="5">
        <f>(AB76)+(AB77)</f>
        <v>6032.4</v>
      </c>
      <c r="AC78" s="5">
        <f>(AC76)+(AC77)</f>
        <v>6142.44</v>
      </c>
      <c r="AD78" s="5">
        <f>(AD76)+(AD77)</f>
        <v>5566.38</v>
      </c>
      <c r="AE78" s="5">
        <f>(AE76)+(AE77)</f>
        <v>6032.4</v>
      </c>
      <c r="AF78" s="5">
        <f>(AF76)+(AF77)</f>
        <v>6142.44</v>
      </c>
      <c r="AG78" s="5">
        <f>(AG76)+(AG77)</f>
        <v>5566.38</v>
      </c>
      <c r="AH78" s="5">
        <f>(AH76)+(AH77)</f>
        <v>6032.4</v>
      </c>
      <c r="AI78" s="5">
        <f>(AI76)+(AI77)</f>
        <v>6142.44</v>
      </c>
      <c r="AJ78" s="5">
        <f>(AJ76)+(AJ77)</f>
        <v>5566.38</v>
      </c>
      <c r="AK78" s="5">
        <f>(AK76)+(AK77)</f>
        <v>6032.4</v>
      </c>
      <c r="AL78" s="5">
        <f>(AL76)+(AL77)</f>
        <v>6142.44</v>
      </c>
      <c r="AM78" s="5">
        <f>(AM76)+(AM77)</f>
        <v>5566.38</v>
      </c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hidden="1" outlineLevel="1" x14ac:dyDescent="0.2">
      <c r="A79" s="2" t="s">
        <v>77</v>
      </c>
      <c r="B79" s="3"/>
      <c r="C79" s="4">
        <f>17714.76</f>
        <v>17714.759999999998</v>
      </c>
      <c r="D79" s="4">
        <f>35986.48</f>
        <v>35986.480000000003</v>
      </c>
      <c r="E79" s="3"/>
      <c r="F79" s="4">
        <f>17714.76</f>
        <v>17714.759999999998</v>
      </c>
      <c r="G79" s="4">
        <f>35986.48</f>
        <v>35986.480000000003</v>
      </c>
      <c r="H79" s="3"/>
      <c r="I79" s="4">
        <f>17714.76</f>
        <v>17714.759999999998</v>
      </c>
      <c r="J79" s="4">
        <f>35986.48</f>
        <v>35986.480000000003</v>
      </c>
      <c r="K79" s="3"/>
      <c r="L79" s="4">
        <f>17714.76</f>
        <v>17714.759999999998</v>
      </c>
      <c r="M79" s="4">
        <f>35986.48</f>
        <v>35986.480000000003</v>
      </c>
      <c r="N79" s="3"/>
      <c r="O79" s="4">
        <f>17714.76</f>
        <v>17714.759999999998</v>
      </c>
      <c r="P79" s="4">
        <f>35986.48</f>
        <v>35986.480000000003</v>
      </c>
      <c r="Q79" s="3"/>
      <c r="R79" s="4">
        <f>17714.76</f>
        <v>17714.759999999998</v>
      </c>
      <c r="S79" s="4">
        <f>35986.48</f>
        <v>35986.480000000003</v>
      </c>
      <c r="T79" s="3"/>
      <c r="U79" s="4">
        <f>17714.76</f>
        <v>17714.759999999998</v>
      </c>
      <c r="V79" s="4">
        <f>35986.48</f>
        <v>35986.480000000003</v>
      </c>
      <c r="W79" s="3"/>
      <c r="X79" s="4">
        <f>17714.76</f>
        <v>17714.759999999998</v>
      </c>
      <c r="Y79" s="4">
        <f>35986.48</f>
        <v>35986.480000000003</v>
      </c>
      <c r="Z79" s="3"/>
      <c r="AA79" s="4">
        <f>17714.76</f>
        <v>17714.759999999998</v>
      </c>
      <c r="AB79" s="4">
        <f>35986.48</f>
        <v>35986.480000000003</v>
      </c>
      <c r="AC79" s="3"/>
      <c r="AD79" s="4">
        <f>17714.76</f>
        <v>17714.759999999998</v>
      </c>
      <c r="AE79" s="4">
        <f>35986.48</f>
        <v>35986.480000000003</v>
      </c>
      <c r="AF79" s="3"/>
      <c r="AG79" s="4">
        <f>17714.76</f>
        <v>17714.759999999998</v>
      </c>
      <c r="AH79" s="4">
        <f>35986.48</f>
        <v>35986.480000000003</v>
      </c>
      <c r="AI79" s="3"/>
      <c r="AJ79" s="4">
        <f>17714.76</f>
        <v>17714.759999999998</v>
      </c>
      <c r="AK79" s="4">
        <f>35986.48</f>
        <v>35986.480000000003</v>
      </c>
      <c r="AL79" s="3"/>
      <c r="AM79" s="4">
        <f>17714.76</f>
        <v>17714.759999999998</v>
      </c>
      <c r="AN79" s="4"/>
      <c r="AO79" s="3"/>
      <c r="AP79" s="4"/>
      <c r="AQ79" s="4"/>
      <c r="AR79" s="3"/>
      <c r="AS79" s="4"/>
      <c r="AT79" s="4"/>
      <c r="AU79" s="3"/>
      <c r="AV79" s="4"/>
      <c r="AW79" s="4"/>
    </row>
    <row r="80" spans="1:49" hidden="1" outlineLevel="1" x14ac:dyDescent="0.2">
      <c r="A80" s="2" t="s">
        <v>78</v>
      </c>
      <c r="B80" s="3"/>
      <c r="C80" s="4">
        <f>3949.3</f>
        <v>3949.3</v>
      </c>
      <c r="D80" s="4">
        <f>6562.29</f>
        <v>6562.29</v>
      </c>
      <c r="E80" s="3"/>
      <c r="F80" s="4">
        <f>3949.3</f>
        <v>3949.3</v>
      </c>
      <c r="G80" s="4">
        <f>6562.29</f>
        <v>6562.29</v>
      </c>
      <c r="H80" s="3"/>
      <c r="I80" s="4">
        <f>3949.3</f>
        <v>3949.3</v>
      </c>
      <c r="J80" s="4">
        <f>6562.29</f>
        <v>6562.29</v>
      </c>
      <c r="K80" s="3"/>
      <c r="L80" s="4">
        <f>3949.3</f>
        <v>3949.3</v>
      </c>
      <c r="M80" s="4">
        <f>6562.29</f>
        <v>6562.29</v>
      </c>
      <c r="N80" s="3"/>
      <c r="O80" s="4">
        <f>3949.3</f>
        <v>3949.3</v>
      </c>
      <c r="P80" s="4">
        <f>6562.29</f>
        <v>6562.29</v>
      </c>
      <c r="Q80" s="3"/>
      <c r="R80" s="4">
        <f>3949.3</f>
        <v>3949.3</v>
      </c>
      <c r="S80" s="4">
        <f>6562.29</f>
        <v>6562.29</v>
      </c>
      <c r="T80" s="3"/>
      <c r="U80" s="4">
        <f>3949.3</f>
        <v>3949.3</v>
      </c>
      <c r="V80" s="4">
        <f>6562.29</f>
        <v>6562.29</v>
      </c>
      <c r="W80" s="3"/>
      <c r="X80" s="4">
        <f>3949.3</f>
        <v>3949.3</v>
      </c>
      <c r="Y80" s="4">
        <f>6562.29</f>
        <v>6562.29</v>
      </c>
      <c r="Z80" s="3"/>
      <c r="AA80" s="4">
        <f>3949.3</f>
        <v>3949.3</v>
      </c>
      <c r="AB80" s="4">
        <f>6562.29</f>
        <v>6562.29</v>
      </c>
      <c r="AC80" s="3"/>
      <c r="AD80" s="4">
        <f>3949.3</f>
        <v>3949.3</v>
      </c>
      <c r="AE80" s="4">
        <f>6562.29</f>
        <v>6562.29</v>
      </c>
      <c r="AF80" s="3"/>
      <c r="AG80" s="4">
        <f>3949.3</f>
        <v>3949.3</v>
      </c>
      <c r="AH80" s="4">
        <f>6562.29</f>
        <v>6562.29</v>
      </c>
      <c r="AI80" s="3"/>
      <c r="AJ80" s="4">
        <f>3949.3</f>
        <v>3949.3</v>
      </c>
      <c r="AK80" s="4">
        <f>6562.29</f>
        <v>6562.29</v>
      </c>
      <c r="AL80" s="3"/>
      <c r="AM80" s="4">
        <f>3949.3</f>
        <v>3949.3</v>
      </c>
      <c r="AN80" s="4"/>
      <c r="AO80" s="3"/>
      <c r="AP80" s="4"/>
      <c r="AQ80" s="4"/>
      <c r="AR80" s="3"/>
      <c r="AS80" s="4"/>
      <c r="AT80" s="4"/>
      <c r="AU80" s="3"/>
      <c r="AV80" s="4"/>
      <c r="AW80" s="4"/>
    </row>
    <row r="81" spans="1:49" hidden="1" outlineLevel="1" x14ac:dyDescent="0.2">
      <c r="A81" s="2" t="s">
        <v>79</v>
      </c>
      <c r="B81" s="4">
        <f>7557.8</f>
        <v>7557.8</v>
      </c>
      <c r="C81" s="4">
        <f>7834.99</f>
        <v>7834.99</v>
      </c>
      <c r="D81" s="4">
        <f>1881.55</f>
        <v>1881.55</v>
      </c>
      <c r="E81" s="4">
        <f>7557.8</f>
        <v>7557.8</v>
      </c>
      <c r="F81" s="4">
        <f>7834.99</f>
        <v>7834.99</v>
      </c>
      <c r="G81" s="4">
        <f>1881.55</f>
        <v>1881.55</v>
      </c>
      <c r="H81" s="4">
        <f>7557.8</f>
        <v>7557.8</v>
      </c>
      <c r="I81" s="4">
        <f>7834.99</f>
        <v>7834.99</v>
      </c>
      <c r="J81" s="4">
        <f>1881.55</f>
        <v>1881.55</v>
      </c>
      <c r="K81" s="4">
        <f>7557.8</f>
        <v>7557.8</v>
      </c>
      <c r="L81" s="4">
        <f>7834.99</f>
        <v>7834.99</v>
      </c>
      <c r="M81" s="4">
        <f>1881.55</f>
        <v>1881.55</v>
      </c>
      <c r="N81" s="4">
        <f>7557.8</f>
        <v>7557.8</v>
      </c>
      <c r="O81" s="4">
        <f>7834.99</f>
        <v>7834.99</v>
      </c>
      <c r="P81" s="4">
        <f>1881.55</f>
        <v>1881.55</v>
      </c>
      <c r="Q81" s="4">
        <f>7557.8</f>
        <v>7557.8</v>
      </c>
      <c r="R81" s="4">
        <f>7834.99</f>
        <v>7834.99</v>
      </c>
      <c r="S81" s="4">
        <f>1881.55</f>
        <v>1881.55</v>
      </c>
      <c r="T81" s="4">
        <f>7557.8</f>
        <v>7557.8</v>
      </c>
      <c r="U81" s="4">
        <f>7834.99</f>
        <v>7834.99</v>
      </c>
      <c r="V81" s="4">
        <f>1881.55</f>
        <v>1881.55</v>
      </c>
      <c r="W81" s="4">
        <f>7557.8</f>
        <v>7557.8</v>
      </c>
      <c r="X81" s="4">
        <f>7834.99</f>
        <v>7834.99</v>
      </c>
      <c r="Y81" s="4">
        <f>1881.55</f>
        <v>1881.55</v>
      </c>
      <c r="Z81" s="4">
        <f>7557.8</f>
        <v>7557.8</v>
      </c>
      <c r="AA81" s="4">
        <f>7834.99</f>
        <v>7834.99</v>
      </c>
      <c r="AB81" s="4">
        <f>1881.55</f>
        <v>1881.55</v>
      </c>
      <c r="AC81" s="4">
        <f>7557.8</f>
        <v>7557.8</v>
      </c>
      <c r="AD81" s="4">
        <f>7834.99</f>
        <v>7834.99</v>
      </c>
      <c r="AE81" s="4">
        <f>1881.55</f>
        <v>1881.55</v>
      </c>
      <c r="AF81" s="4">
        <f>7557.8</f>
        <v>7557.8</v>
      </c>
      <c r="AG81" s="4">
        <f>7834.99</f>
        <v>7834.99</v>
      </c>
      <c r="AH81" s="4">
        <f>1881.55</f>
        <v>1881.55</v>
      </c>
      <c r="AI81" s="4">
        <f>7557.8</f>
        <v>7557.8</v>
      </c>
      <c r="AJ81" s="4">
        <f>7834.99</f>
        <v>7834.99</v>
      </c>
      <c r="AK81" s="4">
        <f>1881.55</f>
        <v>1881.55</v>
      </c>
      <c r="AL81" s="4">
        <f>7557.8</f>
        <v>7557.8</v>
      </c>
      <c r="AM81" s="4">
        <f>7834.99</f>
        <v>7834.99</v>
      </c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hidden="1" outlineLevel="1" x14ac:dyDescent="0.2">
      <c r="A82" s="2" t="s">
        <v>80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idden="1" outlineLevel="1" x14ac:dyDescent="0.2">
      <c r="A83" s="2" t="s">
        <v>81</v>
      </c>
      <c r="B83" s="4">
        <f>14245</f>
        <v>14245</v>
      </c>
      <c r="C83" s="4">
        <f>13455</f>
        <v>13455</v>
      </c>
      <c r="D83" s="4">
        <f>27274</f>
        <v>27274</v>
      </c>
      <c r="E83" s="4">
        <f>14245</f>
        <v>14245</v>
      </c>
      <c r="F83" s="4">
        <f>13455</f>
        <v>13455</v>
      </c>
      <c r="G83" s="4">
        <f>27274</f>
        <v>27274</v>
      </c>
      <c r="H83" s="4">
        <f>14245</f>
        <v>14245</v>
      </c>
      <c r="I83" s="4">
        <f>13455</f>
        <v>13455</v>
      </c>
      <c r="J83" s="4">
        <f>27274</f>
        <v>27274</v>
      </c>
      <c r="K83" s="4">
        <f>14245</f>
        <v>14245</v>
      </c>
      <c r="L83" s="4">
        <f>13455</f>
        <v>13455</v>
      </c>
      <c r="M83" s="4">
        <f>27274</f>
        <v>27274</v>
      </c>
      <c r="N83" s="4">
        <f>14245</f>
        <v>14245</v>
      </c>
      <c r="O83" s="4">
        <f>13455</f>
        <v>13455</v>
      </c>
      <c r="P83" s="4">
        <f>27274</f>
        <v>27274</v>
      </c>
      <c r="Q83" s="4">
        <f>14245</f>
        <v>14245</v>
      </c>
      <c r="R83" s="4">
        <f>13455</f>
        <v>13455</v>
      </c>
      <c r="S83" s="4">
        <f>27274</f>
        <v>27274</v>
      </c>
      <c r="T83" s="4">
        <f>14245</f>
        <v>14245</v>
      </c>
      <c r="U83" s="4">
        <f>13455</f>
        <v>13455</v>
      </c>
      <c r="V83" s="4">
        <f>27274</f>
        <v>27274</v>
      </c>
      <c r="W83" s="4">
        <f>14245</f>
        <v>14245</v>
      </c>
      <c r="X83" s="4">
        <f>13455</f>
        <v>13455</v>
      </c>
      <c r="Y83" s="4">
        <f>27274</f>
        <v>27274</v>
      </c>
      <c r="Z83" s="4">
        <f>14245</f>
        <v>14245</v>
      </c>
      <c r="AA83" s="4">
        <f>13455</f>
        <v>13455</v>
      </c>
      <c r="AB83" s="4">
        <f>27274</f>
        <v>27274</v>
      </c>
      <c r="AC83" s="4">
        <f>14245</f>
        <v>14245</v>
      </c>
      <c r="AD83" s="4">
        <f>13455</f>
        <v>13455</v>
      </c>
      <c r="AE83" s="4">
        <f>27274</f>
        <v>27274</v>
      </c>
      <c r="AF83" s="4">
        <f>14245</f>
        <v>14245</v>
      </c>
      <c r="AG83" s="4">
        <f>13455</f>
        <v>13455</v>
      </c>
      <c r="AH83" s="4">
        <f>27274</f>
        <v>27274</v>
      </c>
      <c r="AI83" s="4">
        <f>14245</f>
        <v>14245</v>
      </c>
      <c r="AJ83" s="4">
        <f>13455</f>
        <v>13455</v>
      </c>
      <c r="AK83" s="4">
        <f>27274</f>
        <v>27274</v>
      </c>
      <c r="AL83" s="4">
        <f>14245</f>
        <v>14245</v>
      </c>
      <c r="AM83" s="4">
        <f>13455</f>
        <v>13455</v>
      </c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hidden="1" outlineLevel="1" x14ac:dyDescent="0.2">
      <c r="A84" s="2" t="s">
        <v>82</v>
      </c>
      <c r="B84" s="4">
        <f>32500.03</f>
        <v>32500.03</v>
      </c>
      <c r="C84" s="4">
        <f>102851.38</f>
        <v>102851.38</v>
      </c>
      <c r="D84" s="4">
        <f>67595.43</f>
        <v>67595.429999999993</v>
      </c>
      <c r="E84" s="4">
        <f>32500.03</f>
        <v>32500.03</v>
      </c>
      <c r="F84" s="4">
        <f>102851.38</f>
        <v>102851.38</v>
      </c>
      <c r="G84" s="4">
        <f>67595.43</f>
        <v>67595.429999999993</v>
      </c>
      <c r="H84" s="4">
        <f>32500.03</f>
        <v>32500.03</v>
      </c>
      <c r="I84" s="4">
        <f>102851.38</f>
        <v>102851.38</v>
      </c>
      <c r="J84" s="4">
        <f>67595.43</f>
        <v>67595.429999999993</v>
      </c>
      <c r="K84" s="4">
        <f>32500.03</f>
        <v>32500.03</v>
      </c>
      <c r="L84" s="4">
        <f>102851.38</f>
        <v>102851.38</v>
      </c>
      <c r="M84" s="4">
        <f>67595.43</f>
        <v>67595.429999999993</v>
      </c>
      <c r="N84" s="4">
        <f>32500.03</f>
        <v>32500.03</v>
      </c>
      <c r="O84" s="4">
        <f>102851.38</f>
        <v>102851.38</v>
      </c>
      <c r="P84" s="4">
        <f>67595.43</f>
        <v>67595.429999999993</v>
      </c>
      <c r="Q84" s="4">
        <f>32500.03</f>
        <v>32500.03</v>
      </c>
      <c r="R84" s="4">
        <f>102851.38</f>
        <v>102851.38</v>
      </c>
      <c r="S84" s="4">
        <f>67595.43</f>
        <v>67595.429999999993</v>
      </c>
      <c r="T84" s="4">
        <f>32500.03</f>
        <v>32500.03</v>
      </c>
      <c r="U84" s="4">
        <f>102851.38</f>
        <v>102851.38</v>
      </c>
      <c r="V84" s="4">
        <f>67595.43</f>
        <v>67595.429999999993</v>
      </c>
      <c r="W84" s="4">
        <f>32500.03</f>
        <v>32500.03</v>
      </c>
      <c r="X84" s="4">
        <f>102851.38</f>
        <v>102851.38</v>
      </c>
      <c r="Y84" s="4">
        <f>67595.43</f>
        <v>67595.429999999993</v>
      </c>
      <c r="Z84" s="4">
        <f>32500.03</f>
        <v>32500.03</v>
      </c>
      <c r="AA84" s="4">
        <f>102851.38</f>
        <v>102851.38</v>
      </c>
      <c r="AB84" s="4">
        <f>67595.43</f>
        <v>67595.429999999993</v>
      </c>
      <c r="AC84" s="4">
        <f>32500.03</f>
        <v>32500.03</v>
      </c>
      <c r="AD84" s="4">
        <f>102851.38</f>
        <v>102851.38</v>
      </c>
      <c r="AE84" s="4">
        <f>67595.43</f>
        <v>67595.429999999993</v>
      </c>
      <c r="AF84" s="4">
        <f>32500.03</f>
        <v>32500.03</v>
      </c>
      <c r="AG84" s="4">
        <f>102851.38</f>
        <v>102851.38</v>
      </c>
      <c r="AH84" s="4">
        <f>67595.43</f>
        <v>67595.429999999993</v>
      </c>
      <c r="AI84" s="4">
        <f>32500.03</f>
        <v>32500.03</v>
      </c>
      <c r="AJ84" s="4">
        <f>102851.38</f>
        <v>102851.38</v>
      </c>
      <c r="AK84" s="4">
        <f>67595.43</f>
        <v>67595.429999999993</v>
      </c>
      <c r="AL84" s="4">
        <f>32500.03</f>
        <v>32500.03</v>
      </c>
      <c r="AM84" s="4">
        <f>102851.38</f>
        <v>102851.38</v>
      </c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hidden="1" outlineLevel="1" x14ac:dyDescent="0.2">
      <c r="A85" s="2" t="s">
        <v>83</v>
      </c>
      <c r="B85" s="4">
        <f>998</f>
        <v>998</v>
      </c>
      <c r="C85" s="4">
        <f>853.16</f>
        <v>853.16</v>
      </c>
      <c r="D85" s="4">
        <f>4680.1</f>
        <v>4680.1000000000004</v>
      </c>
      <c r="E85" s="4">
        <f>998</f>
        <v>998</v>
      </c>
      <c r="F85" s="4">
        <f>853.16</f>
        <v>853.16</v>
      </c>
      <c r="G85" s="4">
        <f>4680.1</f>
        <v>4680.1000000000004</v>
      </c>
      <c r="H85" s="4">
        <f>998</f>
        <v>998</v>
      </c>
      <c r="I85" s="4">
        <f>853.16</f>
        <v>853.16</v>
      </c>
      <c r="J85" s="4">
        <f>4680.1</f>
        <v>4680.1000000000004</v>
      </c>
      <c r="K85" s="4">
        <f>998</f>
        <v>998</v>
      </c>
      <c r="L85" s="4">
        <f>853.16</f>
        <v>853.16</v>
      </c>
      <c r="M85" s="4">
        <f>4680.1</f>
        <v>4680.1000000000004</v>
      </c>
      <c r="N85" s="4">
        <f>998</f>
        <v>998</v>
      </c>
      <c r="O85" s="4">
        <f>853.16</f>
        <v>853.16</v>
      </c>
      <c r="P85" s="4">
        <f>4680.1</f>
        <v>4680.1000000000004</v>
      </c>
      <c r="Q85" s="4">
        <f>998</f>
        <v>998</v>
      </c>
      <c r="R85" s="4">
        <f>853.16</f>
        <v>853.16</v>
      </c>
      <c r="S85" s="4">
        <f>4680.1</f>
        <v>4680.1000000000004</v>
      </c>
      <c r="T85" s="4">
        <f>998</f>
        <v>998</v>
      </c>
      <c r="U85" s="4">
        <f>853.16</f>
        <v>853.16</v>
      </c>
      <c r="V85" s="4">
        <f>4680.1</f>
        <v>4680.1000000000004</v>
      </c>
      <c r="W85" s="4">
        <f>998</f>
        <v>998</v>
      </c>
      <c r="X85" s="4">
        <f>853.16</f>
        <v>853.16</v>
      </c>
      <c r="Y85" s="4">
        <f>4680.1</f>
        <v>4680.1000000000004</v>
      </c>
      <c r="Z85" s="4">
        <f>998</f>
        <v>998</v>
      </c>
      <c r="AA85" s="4">
        <f>853.16</f>
        <v>853.16</v>
      </c>
      <c r="AB85" s="4">
        <f>4680.1</f>
        <v>4680.1000000000004</v>
      </c>
      <c r="AC85" s="4">
        <f>998</f>
        <v>998</v>
      </c>
      <c r="AD85" s="4">
        <f>853.16</f>
        <v>853.16</v>
      </c>
      <c r="AE85" s="4">
        <f>4680.1</f>
        <v>4680.1000000000004</v>
      </c>
      <c r="AF85" s="4">
        <f>998</f>
        <v>998</v>
      </c>
      <c r="AG85" s="4">
        <f>853.16</f>
        <v>853.16</v>
      </c>
      <c r="AH85" s="4">
        <f>4680.1</f>
        <v>4680.1000000000004</v>
      </c>
      <c r="AI85" s="4">
        <f>998</f>
        <v>998</v>
      </c>
      <c r="AJ85" s="4">
        <f>853.16</f>
        <v>853.16</v>
      </c>
      <c r="AK85" s="4">
        <f>4680.1</f>
        <v>4680.1000000000004</v>
      </c>
      <c r="AL85" s="4">
        <f>998</f>
        <v>998</v>
      </c>
      <c r="AM85" s="4">
        <f>853.16</f>
        <v>853.16</v>
      </c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hidden="1" outlineLevel="1" x14ac:dyDescent="0.2">
      <c r="A86" s="2" t="s">
        <v>84</v>
      </c>
      <c r="B86" s="3"/>
      <c r="C86" s="4">
        <f>1956.77</f>
        <v>1956.77</v>
      </c>
      <c r="D86" s="4">
        <f>9038.64</f>
        <v>9038.64</v>
      </c>
      <c r="E86" s="3"/>
      <c r="F86" s="4">
        <f>1956.77</f>
        <v>1956.77</v>
      </c>
      <c r="G86" s="4">
        <f>9038.64</f>
        <v>9038.64</v>
      </c>
      <c r="H86" s="3"/>
      <c r="I86" s="4">
        <f>1956.77</f>
        <v>1956.77</v>
      </c>
      <c r="J86" s="4">
        <f>9038.64</f>
        <v>9038.64</v>
      </c>
      <c r="K86" s="3"/>
      <c r="L86" s="4">
        <f>1956.77</f>
        <v>1956.77</v>
      </c>
      <c r="M86" s="4">
        <f>9038.64</f>
        <v>9038.64</v>
      </c>
      <c r="N86" s="3"/>
      <c r="O86" s="4">
        <f>1956.77</f>
        <v>1956.77</v>
      </c>
      <c r="P86" s="4">
        <f>9038.64</f>
        <v>9038.64</v>
      </c>
      <c r="Q86" s="3"/>
      <c r="R86" s="4">
        <f>1956.77</f>
        <v>1956.77</v>
      </c>
      <c r="S86" s="4">
        <f>9038.64</f>
        <v>9038.64</v>
      </c>
      <c r="T86" s="3"/>
      <c r="U86" s="4">
        <f>1956.77</f>
        <v>1956.77</v>
      </c>
      <c r="V86" s="4">
        <f>9038.64</f>
        <v>9038.64</v>
      </c>
      <c r="W86" s="3"/>
      <c r="X86" s="4">
        <f>1956.77</f>
        <v>1956.77</v>
      </c>
      <c r="Y86" s="4">
        <f>9038.64</f>
        <v>9038.64</v>
      </c>
      <c r="Z86" s="3"/>
      <c r="AA86" s="4">
        <f>1956.77</f>
        <v>1956.77</v>
      </c>
      <c r="AB86" s="4">
        <f>9038.64</f>
        <v>9038.64</v>
      </c>
      <c r="AC86" s="3"/>
      <c r="AD86" s="4">
        <f>1956.77</f>
        <v>1956.77</v>
      </c>
      <c r="AE86" s="4">
        <f>9038.64</f>
        <v>9038.64</v>
      </c>
      <c r="AF86" s="3"/>
      <c r="AG86" s="4">
        <f>1956.77</f>
        <v>1956.77</v>
      </c>
      <c r="AH86" s="4">
        <f>9038.64</f>
        <v>9038.64</v>
      </c>
      <c r="AI86" s="3"/>
      <c r="AJ86" s="4">
        <f>1956.77</f>
        <v>1956.77</v>
      </c>
      <c r="AK86" s="4">
        <f>9038.64</f>
        <v>9038.64</v>
      </c>
      <c r="AL86" s="3"/>
      <c r="AM86" s="4">
        <f>1956.77</f>
        <v>1956.77</v>
      </c>
      <c r="AN86" s="4"/>
      <c r="AO86" s="3"/>
      <c r="AP86" s="4"/>
      <c r="AQ86" s="4"/>
      <c r="AR86" s="3"/>
      <c r="AS86" s="4"/>
      <c r="AT86" s="4"/>
      <c r="AU86" s="3"/>
      <c r="AV86" s="4"/>
      <c r="AW86" s="4"/>
    </row>
    <row r="87" spans="1:49" hidden="1" outlineLevel="1" x14ac:dyDescent="0.2">
      <c r="A87" s="2" t="s">
        <v>85</v>
      </c>
      <c r="B87" s="4">
        <f>0</f>
        <v>0</v>
      </c>
      <c r="C87" s="3"/>
      <c r="D87" s="3"/>
      <c r="E87" s="4">
        <f>0</f>
        <v>0</v>
      </c>
      <c r="F87" s="3"/>
      <c r="G87" s="3"/>
      <c r="H87" s="4">
        <f>0</f>
        <v>0</v>
      </c>
      <c r="I87" s="3"/>
      <c r="J87" s="3"/>
      <c r="K87" s="4">
        <f>0</f>
        <v>0</v>
      </c>
      <c r="L87" s="3"/>
      <c r="M87" s="3"/>
      <c r="N87" s="4">
        <f>0</f>
        <v>0</v>
      </c>
      <c r="O87" s="3"/>
      <c r="P87" s="3"/>
      <c r="Q87" s="4">
        <f>0</f>
        <v>0</v>
      </c>
      <c r="R87" s="3"/>
      <c r="S87" s="3"/>
      <c r="T87" s="4">
        <f>0</f>
        <v>0</v>
      </c>
      <c r="U87" s="3"/>
      <c r="V87" s="3"/>
      <c r="W87" s="4">
        <f>0</f>
        <v>0</v>
      </c>
      <c r="X87" s="3"/>
      <c r="Y87" s="3"/>
      <c r="Z87" s="4">
        <f>0</f>
        <v>0</v>
      </c>
      <c r="AA87" s="3"/>
      <c r="AB87" s="3"/>
      <c r="AC87" s="4">
        <f>0</f>
        <v>0</v>
      </c>
      <c r="AD87" s="3"/>
      <c r="AE87" s="3"/>
      <c r="AF87" s="4">
        <f>0</f>
        <v>0</v>
      </c>
      <c r="AG87" s="3"/>
      <c r="AH87" s="3"/>
      <c r="AI87" s="4">
        <f>0</f>
        <v>0</v>
      </c>
      <c r="AJ87" s="3"/>
      <c r="AK87" s="3"/>
      <c r="AL87" s="4">
        <f>0</f>
        <v>0</v>
      </c>
      <c r="AM87" s="3"/>
      <c r="AN87" s="3"/>
      <c r="AO87" s="4"/>
      <c r="AP87" s="3"/>
      <c r="AQ87" s="3"/>
      <c r="AR87" s="4"/>
      <c r="AS87" s="3"/>
      <c r="AT87" s="3"/>
      <c r="AU87" s="4"/>
      <c r="AV87" s="3"/>
      <c r="AW87" s="3"/>
    </row>
    <row r="88" spans="1:49" collapsed="1" x14ac:dyDescent="0.2">
      <c r="A88" s="2" t="s">
        <v>86</v>
      </c>
      <c r="B88" s="5">
        <f>(((((B82)+(B83))+(B84))+(B85))+(B86))+(B87)</f>
        <v>47743.03</v>
      </c>
      <c r="C88" s="5">
        <f>(((((C82)+(C83))+(C84))+(C85))+(C86))+(C87)</f>
        <v>119116.31000000001</v>
      </c>
      <c r="D88" s="5">
        <f>(((((D82)+(D83))+(D84))+(D85))+(D86))+(D87)</f>
        <v>108588.17</v>
      </c>
      <c r="E88" s="5">
        <f>(((((E82)+(E83))+(E84))+(E85))+(E86))+(E87)</f>
        <v>47743.03</v>
      </c>
      <c r="F88" s="5">
        <f>(((((F82)+(F83))+(F84))+(F85))+(F86))+(F87)</f>
        <v>119116.31000000001</v>
      </c>
      <c r="G88" s="5">
        <f>(((((G82)+(G83))+(G84))+(G85))+(G86))+(G87)</f>
        <v>108588.17</v>
      </c>
      <c r="H88" s="5">
        <f>(((((H82)+(H83))+(H84))+(H85))+(H86))+(H87)</f>
        <v>47743.03</v>
      </c>
      <c r="I88" s="5">
        <f>(((((I82)+(I83))+(I84))+(I85))+(I86))+(I87)</f>
        <v>119116.31000000001</v>
      </c>
      <c r="J88" s="5">
        <f>(((((J82)+(J83))+(J84))+(J85))+(J86))+(J87)</f>
        <v>108588.17</v>
      </c>
      <c r="K88" s="5">
        <f>(((((K82)+(K83))+(K84))+(K85))+(K86))+(K87)</f>
        <v>47743.03</v>
      </c>
      <c r="L88" s="5">
        <f>(((((L82)+(L83))+(L84))+(L85))+(L86))+(L87)</f>
        <v>119116.31000000001</v>
      </c>
      <c r="M88" s="5">
        <f>(((((M82)+(M83))+(M84))+(M85))+(M86))+(M87)</f>
        <v>108588.17</v>
      </c>
      <c r="N88" s="5">
        <f>(((((N82)+(N83))+(N84))+(N85))+(N86))+(N87)</f>
        <v>47743.03</v>
      </c>
      <c r="O88" s="5">
        <f>(((((O82)+(O83))+(O84))+(O85))+(O86))+(O87)</f>
        <v>119116.31000000001</v>
      </c>
      <c r="P88" s="5">
        <f>(((((P82)+(P83))+(P84))+(P85))+(P86))+(P87)</f>
        <v>108588.17</v>
      </c>
      <c r="Q88" s="5">
        <f>(((((Q82)+(Q83))+(Q84))+(Q85))+(Q86))+(Q87)</f>
        <v>47743.03</v>
      </c>
      <c r="R88" s="5">
        <f>(((((R82)+(R83))+(R84))+(R85))+(R86))+(R87)</f>
        <v>119116.31000000001</v>
      </c>
      <c r="S88" s="5">
        <f>(((((S82)+(S83))+(S84))+(S85))+(S86))+(S87)</f>
        <v>108588.17</v>
      </c>
      <c r="T88" s="5">
        <f>(((((T82)+(T83))+(T84))+(T85))+(T86))+(T87)</f>
        <v>47743.03</v>
      </c>
      <c r="U88" s="5">
        <f>(((((U82)+(U83))+(U84))+(U85))+(U86))+(U87)</f>
        <v>119116.31000000001</v>
      </c>
      <c r="V88" s="5">
        <f>(((((V82)+(V83))+(V84))+(V85))+(V86))+(V87)</f>
        <v>108588.17</v>
      </c>
      <c r="W88" s="5">
        <f>(((((W82)+(W83))+(W84))+(W85))+(W86))+(W87)</f>
        <v>47743.03</v>
      </c>
      <c r="X88" s="5">
        <f>(((((X82)+(X83))+(X84))+(X85))+(X86))+(X87)</f>
        <v>119116.31000000001</v>
      </c>
      <c r="Y88" s="5">
        <f>(((((Y82)+(Y83))+(Y84))+(Y85))+(Y86))+(Y87)</f>
        <v>108588.17</v>
      </c>
      <c r="Z88" s="5">
        <f>(((((Z82)+(Z83))+(Z84))+(Z85))+(Z86))+(Z87)</f>
        <v>47743.03</v>
      </c>
      <c r="AA88" s="5">
        <f>(((((AA82)+(AA83))+(AA84))+(AA85))+(AA86))+(AA87)</f>
        <v>119116.31000000001</v>
      </c>
      <c r="AB88" s="5">
        <f>(((((AB82)+(AB83))+(AB84))+(AB85))+(AB86))+(AB87)</f>
        <v>108588.17</v>
      </c>
      <c r="AC88" s="5">
        <f>(((((AC82)+(AC83))+(AC84))+(AC85))+(AC86))+(AC87)</f>
        <v>47743.03</v>
      </c>
      <c r="AD88" s="5">
        <f>(((((AD82)+(AD83))+(AD84))+(AD85))+(AD86))+(AD87)</f>
        <v>119116.31000000001</v>
      </c>
      <c r="AE88" s="5">
        <f>(((((AE82)+(AE83))+(AE84))+(AE85))+(AE86))+(AE87)</f>
        <v>108588.17</v>
      </c>
      <c r="AF88" s="5">
        <f>(((((AF82)+(AF83))+(AF84))+(AF85))+(AF86))+(AF87)</f>
        <v>47743.03</v>
      </c>
      <c r="AG88" s="5">
        <f>(((((AG82)+(AG83))+(AG84))+(AG85))+(AG86))+(AG87)</f>
        <v>119116.31000000001</v>
      </c>
      <c r="AH88" s="5">
        <f>(((((AH82)+(AH83))+(AH84))+(AH85))+(AH86))+(AH87)</f>
        <v>108588.17</v>
      </c>
      <c r="AI88" s="5">
        <f>(((((AI82)+(AI83))+(AI84))+(AI85))+(AI86))+(AI87)</f>
        <v>47743.03</v>
      </c>
      <c r="AJ88" s="5">
        <f>(((((AJ82)+(AJ83))+(AJ84))+(AJ85))+(AJ86))+(AJ87)</f>
        <v>119116.31000000001</v>
      </c>
      <c r="AK88" s="5">
        <f>(((((AK82)+(AK83))+(AK84))+(AK85))+(AK86))+(AK87)</f>
        <v>108588.17</v>
      </c>
      <c r="AL88" s="5">
        <f>(((((AL82)+(AL83))+(AL84))+(AL85))+(AL86))+(AL87)</f>
        <v>47743.03</v>
      </c>
      <c r="AM88" s="5">
        <f>(((((AM82)+(AM83))+(AM84))+(AM85))+(AM86))+(AM87)</f>
        <v>119116.31000000001</v>
      </c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x14ac:dyDescent="0.2">
      <c r="A89" s="2" t="s">
        <v>87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x14ac:dyDescent="0.2">
      <c r="A90" s="2" t="s">
        <v>88</v>
      </c>
      <c r="B90" s="4">
        <f>23309.05</f>
        <v>23309.05</v>
      </c>
      <c r="C90" s="4">
        <f>37218.4</f>
        <v>37218.400000000001</v>
      </c>
      <c r="D90" s="4">
        <f>63741.71</f>
        <v>63741.71</v>
      </c>
      <c r="E90" s="4">
        <f>23309.05</f>
        <v>23309.05</v>
      </c>
      <c r="F90" s="4">
        <f>37218.4</f>
        <v>37218.400000000001</v>
      </c>
      <c r="G90" s="4">
        <f>63741.71</f>
        <v>63741.71</v>
      </c>
      <c r="H90" s="4">
        <f>23309.05</f>
        <v>23309.05</v>
      </c>
      <c r="I90" s="4">
        <f>37218.4</f>
        <v>37218.400000000001</v>
      </c>
      <c r="J90" s="4">
        <f>63741.71</f>
        <v>63741.71</v>
      </c>
      <c r="K90" s="4">
        <f>23309.05</f>
        <v>23309.05</v>
      </c>
      <c r="L90" s="4">
        <f>37218.4</f>
        <v>37218.400000000001</v>
      </c>
      <c r="M90" s="4">
        <f>63741.71</f>
        <v>63741.71</v>
      </c>
      <c r="N90" s="4">
        <f>23309.05</f>
        <v>23309.05</v>
      </c>
      <c r="O90" s="4">
        <f>37218.4</f>
        <v>37218.400000000001</v>
      </c>
      <c r="P90" s="4">
        <f>63741.71</f>
        <v>63741.71</v>
      </c>
      <c r="Q90" s="4">
        <f>23309.05</f>
        <v>23309.05</v>
      </c>
      <c r="R90" s="4">
        <f>37218.4</f>
        <v>37218.400000000001</v>
      </c>
      <c r="S90" s="4">
        <f>63741.71</f>
        <v>63741.71</v>
      </c>
      <c r="T90" s="4">
        <f>23309.05</f>
        <v>23309.05</v>
      </c>
      <c r="U90" s="4">
        <f>37218.4</f>
        <v>37218.400000000001</v>
      </c>
      <c r="V90" s="4">
        <f>63741.71</f>
        <v>63741.71</v>
      </c>
      <c r="W90" s="4">
        <f>23309.05</f>
        <v>23309.05</v>
      </c>
      <c r="X90" s="4">
        <f>37218.4</f>
        <v>37218.400000000001</v>
      </c>
      <c r="Y90" s="4">
        <f>63741.71</f>
        <v>63741.71</v>
      </c>
      <c r="Z90" s="4">
        <f>23309.05</f>
        <v>23309.05</v>
      </c>
      <c r="AA90" s="4">
        <f>37218.4</f>
        <v>37218.400000000001</v>
      </c>
      <c r="AB90" s="4">
        <f>63741.71</f>
        <v>63741.71</v>
      </c>
      <c r="AC90" s="4">
        <f>23309.05</f>
        <v>23309.05</v>
      </c>
      <c r="AD90" s="4">
        <f>37218.4</f>
        <v>37218.400000000001</v>
      </c>
      <c r="AE90" s="4">
        <f>63741.71</f>
        <v>63741.71</v>
      </c>
      <c r="AF90" s="4">
        <f>23309.05</f>
        <v>23309.05</v>
      </c>
      <c r="AG90" s="4">
        <f>37218.4</f>
        <v>37218.400000000001</v>
      </c>
      <c r="AH90" s="4">
        <f>63741.71</f>
        <v>63741.71</v>
      </c>
      <c r="AI90" s="4">
        <f>23309.05</f>
        <v>23309.05</v>
      </c>
      <c r="AJ90" s="4">
        <f>37218.4</f>
        <v>37218.400000000001</v>
      </c>
      <c r="AK90" s="4">
        <f>63741.71</f>
        <v>63741.71</v>
      </c>
      <c r="AL90" s="4">
        <f>23309.05</f>
        <v>23309.05</v>
      </c>
      <c r="AM90" s="4">
        <f>37218.4</f>
        <v>37218.400000000001</v>
      </c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2">
      <c r="A91" s="2" t="s">
        <v>89</v>
      </c>
      <c r="B91" s="3"/>
      <c r="C91" s="3"/>
      <c r="D91" s="4">
        <f>1181.7</f>
        <v>1181.7</v>
      </c>
      <c r="E91" s="3"/>
      <c r="F91" s="3"/>
      <c r="G91" s="4">
        <f>1181.7</f>
        <v>1181.7</v>
      </c>
      <c r="H91" s="3"/>
      <c r="I91" s="3"/>
      <c r="J91" s="4">
        <f>1181.7</f>
        <v>1181.7</v>
      </c>
      <c r="K91" s="3"/>
      <c r="L91" s="3"/>
      <c r="M91" s="4">
        <f>1181.7</f>
        <v>1181.7</v>
      </c>
      <c r="N91" s="3"/>
      <c r="O91" s="3"/>
      <c r="P91" s="4">
        <f>1181.7</f>
        <v>1181.7</v>
      </c>
      <c r="Q91" s="3"/>
      <c r="R91" s="3"/>
      <c r="S91" s="4">
        <f>1181.7</f>
        <v>1181.7</v>
      </c>
      <c r="T91" s="3"/>
      <c r="U91" s="3"/>
      <c r="V91" s="4">
        <f>1181.7</f>
        <v>1181.7</v>
      </c>
      <c r="W91" s="3"/>
      <c r="X91" s="3"/>
      <c r="Y91" s="4">
        <f>1181.7</f>
        <v>1181.7</v>
      </c>
      <c r="Z91" s="3"/>
      <c r="AA91" s="3"/>
      <c r="AB91" s="4">
        <f>1181.7</f>
        <v>1181.7</v>
      </c>
      <c r="AC91" s="3"/>
      <c r="AD91" s="3"/>
      <c r="AE91" s="4">
        <f>1181.7</f>
        <v>1181.7</v>
      </c>
      <c r="AF91" s="3"/>
      <c r="AG91" s="3"/>
      <c r="AH91" s="4">
        <f>1181.7</f>
        <v>1181.7</v>
      </c>
      <c r="AI91" s="3"/>
      <c r="AJ91" s="3"/>
      <c r="AK91" s="4">
        <f>1181.7</f>
        <v>1181.7</v>
      </c>
      <c r="AL91" s="3"/>
      <c r="AM91" s="3"/>
      <c r="AN91" s="4"/>
      <c r="AO91" s="3"/>
      <c r="AP91" s="3"/>
      <c r="AQ91" s="4"/>
      <c r="AR91" s="3"/>
      <c r="AS91" s="3"/>
      <c r="AT91" s="4"/>
      <c r="AU91" s="3"/>
      <c r="AV91" s="3"/>
      <c r="AW91" s="4"/>
    </row>
    <row r="92" spans="1:49" x14ac:dyDescent="0.2">
      <c r="A92" s="2" t="s">
        <v>90</v>
      </c>
      <c r="B92" s="5">
        <f>((B89)+(B90))+(B91)</f>
        <v>23309.05</v>
      </c>
      <c r="C92" s="5">
        <f>((C89)+(C90))+(C91)</f>
        <v>37218.400000000001</v>
      </c>
      <c r="D92" s="5">
        <f>((D89)+(D90))+(D91)</f>
        <v>64923.409999999996</v>
      </c>
      <c r="E92" s="5">
        <f>((E89)+(E90))+(E91)</f>
        <v>23309.05</v>
      </c>
      <c r="F92" s="5">
        <f>((F89)+(F90))+(F91)</f>
        <v>37218.400000000001</v>
      </c>
      <c r="G92" s="5">
        <f>((G89)+(G90))+(G91)</f>
        <v>64923.409999999996</v>
      </c>
      <c r="H92" s="5">
        <f>((H89)+(H90))+(H91)</f>
        <v>23309.05</v>
      </c>
      <c r="I92" s="5">
        <f>((I89)+(I90))+(I91)</f>
        <v>37218.400000000001</v>
      </c>
      <c r="J92" s="5">
        <f>((J89)+(J90))+(J91)</f>
        <v>64923.409999999996</v>
      </c>
      <c r="K92" s="5">
        <f>((K89)+(K90))+(K91)</f>
        <v>23309.05</v>
      </c>
      <c r="L92" s="5">
        <f>((L89)+(L90))+(L91)</f>
        <v>37218.400000000001</v>
      </c>
      <c r="M92" s="5">
        <f>((M89)+(M90))+(M91)</f>
        <v>64923.409999999996</v>
      </c>
      <c r="N92" s="5">
        <f>((N89)+(N90))+(N91)</f>
        <v>23309.05</v>
      </c>
      <c r="O92" s="5">
        <f>((O89)+(O90))+(O91)</f>
        <v>37218.400000000001</v>
      </c>
      <c r="P92" s="5">
        <f>((P89)+(P90))+(P91)</f>
        <v>64923.409999999996</v>
      </c>
      <c r="Q92" s="5">
        <f>((Q89)+(Q90))+(Q91)</f>
        <v>23309.05</v>
      </c>
      <c r="R92" s="5">
        <f>((R89)+(R90))+(R91)</f>
        <v>37218.400000000001</v>
      </c>
      <c r="S92" s="5">
        <f>((S89)+(S90))+(S91)</f>
        <v>64923.409999999996</v>
      </c>
      <c r="T92" s="5">
        <f>((T89)+(T90))+(T91)</f>
        <v>23309.05</v>
      </c>
      <c r="U92" s="5">
        <f>((U89)+(U90))+(U91)</f>
        <v>37218.400000000001</v>
      </c>
      <c r="V92" s="5">
        <f>((V89)+(V90))+(V91)</f>
        <v>64923.409999999996</v>
      </c>
      <c r="W92" s="5">
        <f>((W89)+(W90))+(W91)</f>
        <v>23309.05</v>
      </c>
      <c r="X92" s="5">
        <f>((X89)+(X90))+(X91)</f>
        <v>37218.400000000001</v>
      </c>
      <c r="Y92" s="5">
        <f>((Y89)+(Y90))+(Y91)</f>
        <v>64923.409999999996</v>
      </c>
      <c r="Z92" s="5">
        <f>((Z89)+(Z90))+(Z91)</f>
        <v>23309.05</v>
      </c>
      <c r="AA92" s="5">
        <f>((AA89)+(AA90))+(AA91)</f>
        <v>37218.400000000001</v>
      </c>
      <c r="AB92" s="5">
        <f>((AB89)+(AB90))+(AB91)</f>
        <v>64923.409999999996</v>
      </c>
      <c r="AC92" s="5">
        <f>((AC89)+(AC90))+(AC91)</f>
        <v>23309.05</v>
      </c>
      <c r="AD92" s="5">
        <f>((AD89)+(AD90))+(AD91)</f>
        <v>37218.400000000001</v>
      </c>
      <c r="AE92" s="5">
        <f>((AE89)+(AE90))+(AE91)</f>
        <v>64923.409999999996</v>
      </c>
      <c r="AF92" s="5">
        <f>((AF89)+(AF90))+(AF91)</f>
        <v>23309.05</v>
      </c>
      <c r="AG92" s="5">
        <f>((AG89)+(AG90))+(AG91)</f>
        <v>37218.400000000001</v>
      </c>
      <c r="AH92" s="5">
        <f>((AH89)+(AH90))+(AH91)</f>
        <v>64923.409999999996</v>
      </c>
      <c r="AI92" s="5">
        <f>((AI89)+(AI90))+(AI91)</f>
        <v>23309.05</v>
      </c>
      <c r="AJ92" s="5">
        <f>((AJ89)+(AJ90))+(AJ91)</f>
        <v>37218.400000000001</v>
      </c>
      <c r="AK92" s="5">
        <f>((AK89)+(AK90))+(AK91)</f>
        <v>64923.409999999996</v>
      </c>
      <c r="AL92" s="5">
        <f>((AL89)+(AL90))+(AL91)</f>
        <v>23309.05</v>
      </c>
      <c r="AM92" s="5">
        <f>((AM89)+(AM90))+(AM91)</f>
        <v>37218.400000000001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hidden="1" outlineLevel="1" x14ac:dyDescent="0.2">
      <c r="A93" s="2" t="s">
        <v>91</v>
      </c>
      <c r="B93" s="4">
        <f>9722.85</f>
        <v>9722.85</v>
      </c>
      <c r="C93" s="4">
        <f>4799.97</f>
        <v>4799.97</v>
      </c>
      <c r="D93" s="4">
        <f>9403.34</f>
        <v>9403.34</v>
      </c>
      <c r="E93" s="4">
        <f>9722.85</f>
        <v>9722.85</v>
      </c>
      <c r="F93" s="4">
        <f>4799.97</f>
        <v>4799.97</v>
      </c>
      <c r="G93" s="4">
        <f>9403.34</f>
        <v>9403.34</v>
      </c>
      <c r="H93" s="4">
        <f>9722.85</f>
        <v>9722.85</v>
      </c>
      <c r="I93" s="4">
        <f>4799.97</f>
        <v>4799.97</v>
      </c>
      <c r="J93" s="4">
        <f>9403.34</f>
        <v>9403.34</v>
      </c>
      <c r="K93" s="4">
        <f>9722.85</f>
        <v>9722.85</v>
      </c>
      <c r="L93" s="4">
        <f>4799.97</f>
        <v>4799.97</v>
      </c>
      <c r="M93" s="4">
        <f>9403.34</f>
        <v>9403.34</v>
      </c>
      <c r="N93" s="4">
        <f>9722.85</f>
        <v>9722.85</v>
      </c>
      <c r="O93" s="4">
        <f>4799.97</f>
        <v>4799.97</v>
      </c>
      <c r="P93" s="4">
        <f>9403.34</f>
        <v>9403.34</v>
      </c>
      <c r="Q93" s="4">
        <f>9722.85</f>
        <v>9722.85</v>
      </c>
      <c r="R93" s="4">
        <f>4799.97</f>
        <v>4799.97</v>
      </c>
      <c r="S93" s="4">
        <f>9403.34</f>
        <v>9403.34</v>
      </c>
      <c r="T93" s="4">
        <f>9722.85</f>
        <v>9722.85</v>
      </c>
      <c r="U93" s="4">
        <f>4799.97</f>
        <v>4799.97</v>
      </c>
      <c r="V93" s="4">
        <f>9403.34</f>
        <v>9403.34</v>
      </c>
      <c r="W93" s="4">
        <f>9722.85</f>
        <v>9722.85</v>
      </c>
      <c r="X93" s="4">
        <f>4799.97</f>
        <v>4799.97</v>
      </c>
      <c r="Y93" s="4">
        <f>9403.34</f>
        <v>9403.34</v>
      </c>
      <c r="Z93" s="4">
        <f>9722.85</f>
        <v>9722.85</v>
      </c>
      <c r="AA93" s="4">
        <f>4799.97</f>
        <v>4799.97</v>
      </c>
      <c r="AB93" s="4">
        <f>9403.34</f>
        <v>9403.34</v>
      </c>
      <c r="AC93" s="4">
        <f>9722.85</f>
        <v>9722.85</v>
      </c>
      <c r="AD93" s="4">
        <f>4799.97</f>
        <v>4799.97</v>
      </c>
      <c r="AE93" s="4">
        <f>9403.34</f>
        <v>9403.34</v>
      </c>
      <c r="AF93" s="4">
        <f>9722.85</f>
        <v>9722.85</v>
      </c>
      <c r="AG93" s="4">
        <f>4799.97</f>
        <v>4799.97</v>
      </c>
      <c r="AH93" s="4">
        <f>9403.34</f>
        <v>9403.34</v>
      </c>
      <c r="AI93" s="4">
        <f>9722.85</f>
        <v>9722.85</v>
      </c>
      <c r="AJ93" s="4">
        <f>4799.97</f>
        <v>4799.97</v>
      </c>
      <c r="AK93" s="4">
        <f>9403.34</f>
        <v>9403.34</v>
      </c>
      <c r="AL93" s="4">
        <f>9722.85</f>
        <v>9722.85</v>
      </c>
      <c r="AM93" s="4">
        <f>4799.97</f>
        <v>4799.97</v>
      </c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hidden="1" outlineLevel="1" x14ac:dyDescent="0.2">
      <c r="A94" s="2" t="s">
        <v>92</v>
      </c>
      <c r="B94" s="4">
        <f>6626.5</f>
        <v>6626.5</v>
      </c>
      <c r="C94" s="4">
        <f>12261.5</f>
        <v>12261.5</v>
      </c>
      <c r="D94" s="4">
        <f>4124.74</f>
        <v>4124.74</v>
      </c>
      <c r="E94" s="4">
        <f>6626.5</f>
        <v>6626.5</v>
      </c>
      <c r="F94" s="4">
        <f>12261.5</f>
        <v>12261.5</v>
      </c>
      <c r="G94" s="4">
        <f>4124.74</f>
        <v>4124.74</v>
      </c>
      <c r="H94" s="4">
        <f>6626.5</f>
        <v>6626.5</v>
      </c>
      <c r="I94" s="4">
        <f>12261.5</f>
        <v>12261.5</v>
      </c>
      <c r="J94" s="4">
        <f>4124.74</f>
        <v>4124.74</v>
      </c>
      <c r="K94" s="4">
        <f>6626.5</f>
        <v>6626.5</v>
      </c>
      <c r="L94" s="4">
        <f>12261.5</f>
        <v>12261.5</v>
      </c>
      <c r="M94" s="4">
        <f>4124.74</f>
        <v>4124.74</v>
      </c>
      <c r="N94" s="4">
        <f>6626.5</f>
        <v>6626.5</v>
      </c>
      <c r="O94" s="4">
        <f>12261.5</f>
        <v>12261.5</v>
      </c>
      <c r="P94" s="4">
        <f>4124.74</f>
        <v>4124.74</v>
      </c>
      <c r="Q94" s="4">
        <f>6626.5</f>
        <v>6626.5</v>
      </c>
      <c r="R94" s="4">
        <f>12261.5</f>
        <v>12261.5</v>
      </c>
      <c r="S94" s="4">
        <f>4124.74</f>
        <v>4124.74</v>
      </c>
      <c r="T94" s="4">
        <f>6626.5</f>
        <v>6626.5</v>
      </c>
      <c r="U94" s="4">
        <f>12261.5</f>
        <v>12261.5</v>
      </c>
      <c r="V94" s="4">
        <f>4124.74</f>
        <v>4124.74</v>
      </c>
      <c r="W94" s="4">
        <f>6626.5</f>
        <v>6626.5</v>
      </c>
      <c r="X94" s="4">
        <f>12261.5</f>
        <v>12261.5</v>
      </c>
      <c r="Y94" s="4">
        <f>4124.74</f>
        <v>4124.74</v>
      </c>
      <c r="Z94" s="4">
        <f>6626.5</f>
        <v>6626.5</v>
      </c>
      <c r="AA94" s="4">
        <f>12261.5</f>
        <v>12261.5</v>
      </c>
      <c r="AB94" s="4">
        <f>4124.74</f>
        <v>4124.74</v>
      </c>
      <c r="AC94" s="4">
        <f>6626.5</f>
        <v>6626.5</v>
      </c>
      <c r="AD94" s="4">
        <f>12261.5</f>
        <v>12261.5</v>
      </c>
      <c r="AE94" s="4">
        <f>4124.74</f>
        <v>4124.74</v>
      </c>
      <c r="AF94" s="4">
        <f>6626.5</f>
        <v>6626.5</v>
      </c>
      <c r="AG94" s="4">
        <f>12261.5</f>
        <v>12261.5</v>
      </c>
      <c r="AH94" s="4">
        <f>4124.74</f>
        <v>4124.74</v>
      </c>
      <c r="AI94" s="4">
        <f>6626.5</f>
        <v>6626.5</v>
      </c>
      <c r="AJ94" s="4">
        <f>12261.5</f>
        <v>12261.5</v>
      </c>
      <c r="AK94" s="4">
        <f>4124.74</f>
        <v>4124.74</v>
      </c>
      <c r="AL94" s="4">
        <f>6626.5</f>
        <v>6626.5</v>
      </c>
      <c r="AM94" s="4">
        <f>12261.5</f>
        <v>12261.5</v>
      </c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hidden="1" outlineLevel="1" x14ac:dyDescent="0.2">
      <c r="A95" s="2" t="s">
        <v>93</v>
      </c>
      <c r="B95" s="4">
        <f>32298.06</f>
        <v>32298.06</v>
      </c>
      <c r="C95" s="4">
        <f>40877.22</f>
        <v>40877.22</v>
      </c>
      <c r="D95" s="4">
        <f>29993.78</f>
        <v>29993.78</v>
      </c>
      <c r="E95" s="4">
        <f>32298.06</f>
        <v>32298.06</v>
      </c>
      <c r="F95" s="4">
        <f>40877.22</f>
        <v>40877.22</v>
      </c>
      <c r="G95" s="4">
        <f>29993.78</f>
        <v>29993.78</v>
      </c>
      <c r="H95" s="4">
        <f>32298.06</f>
        <v>32298.06</v>
      </c>
      <c r="I95" s="4">
        <f>40877.22</f>
        <v>40877.22</v>
      </c>
      <c r="J95" s="4">
        <f>29993.78</f>
        <v>29993.78</v>
      </c>
      <c r="K95" s="4">
        <f>32298.06</f>
        <v>32298.06</v>
      </c>
      <c r="L95" s="4">
        <f>40877.22</f>
        <v>40877.22</v>
      </c>
      <c r="M95" s="4">
        <f>29993.78</f>
        <v>29993.78</v>
      </c>
      <c r="N95" s="4">
        <f>32298.06</f>
        <v>32298.06</v>
      </c>
      <c r="O95" s="4">
        <f>40877.22</f>
        <v>40877.22</v>
      </c>
      <c r="P95" s="4">
        <f>29993.78</f>
        <v>29993.78</v>
      </c>
      <c r="Q95" s="4">
        <f>32298.06</f>
        <v>32298.06</v>
      </c>
      <c r="R95" s="4">
        <f>40877.22</f>
        <v>40877.22</v>
      </c>
      <c r="S95" s="4">
        <f>29993.78</f>
        <v>29993.78</v>
      </c>
      <c r="T95" s="4">
        <f>32298.06</f>
        <v>32298.06</v>
      </c>
      <c r="U95" s="4">
        <f>40877.22</f>
        <v>40877.22</v>
      </c>
      <c r="V95" s="4">
        <f>29993.78</f>
        <v>29993.78</v>
      </c>
      <c r="W95" s="4">
        <f>32298.06</f>
        <v>32298.06</v>
      </c>
      <c r="X95" s="4">
        <f>40877.22</f>
        <v>40877.22</v>
      </c>
      <c r="Y95" s="4">
        <f>29993.78</f>
        <v>29993.78</v>
      </c>
      <c r="Z95" s="4">
        <f>32298.06</f>
        <v>32298.06</v>
      </c>
      <c r="AA95" s="4">
        <f>40877.22</f>
        <v>40877.22</v>
      </c>
      <c r="AB95" s="4">
        <f>29993.78</f>
        <v>29993.78</v>
      </c>
      <c r="AC95" s="4">
        <f>32298.06</f>
        <v>32298.06</v>
      </c>
      <c r="AD95" s="4">
        <f>40877.22</f>
        <v>40877.22</v>
      </c>
      <c r="AE95" s="4">
        <f>29993.78</f>
        <v>29993.78</v>
      </c>
      <c r="AF95" s="4">
        <f>32298.06</f>
        <v>32298.06</v>
      </c>
      <c r="AG95" s="4">
        <f>40877.22</f>
        <v>40877.22</v>
      </c>
      <c r="AH95" s="4">
        <f>29993.78</f>
        <v>29993.78</v>
      </c>
      <c r="AI95" s="4">
        <f>32298.06</f>
        <v>32298.06</v>
      </c>
      <c r="AJ95" s="4">
        <f>40877.22</f>
        <v>40877.22</v>
      </c>
      <c r="AK95" s="4">
        <f>29993.78</f>
        <v>29993.78</v>
      </c>
      <c r="AL95" s="4">
        <f>32298.06</f>
        <v>32298.06</v>
      </c>
      <c r="AM95" s="4">
        <f>40877.22</f>
        <v>40877.22</v>
      </c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hidden="1" outlineLevel="1" x14ac:dyDescent="0.2">
      <c r="A96" s="2" t="s">
        <v>94</v>
      </c>
      <c r="B96" s="4">
        <f>8539.59</f>
        <v>8539.59</v>
      </c>
      <c r="C96" s="4">
        <f>3511.66</f>
        <v>3511.66</v>
      </c>
      <c r="D96" s="4">
        <f>2609.61</f>
        <v>2609.61</v>
      </c>
      <c r="E96" s="4">
        <f>8539.59</f>
        <v>8539.59</v>
      </c>
      <c r="F96" s="4">
        <f>3511.66</f>
        <v>3511.66</v>
      </c>
      <c r="G96" s="4">
        <f>2609.61</f>
        <v>2609.61</v>
      </c>
      <c r="H96" s="4">
        <f>8539.59</f>
        <v>8539.59</v>
      </c>
      <c r="I96" s="4">
        <f>3511.66</f>
        <v>3511.66</v>
      </c>
      <c r="J96" s="4">
        <f>2609.61</f>
        <v>2609.61</v>
      </c>
      <c r="K96" s="4">
        <f>8539.59</f>
        <v>8539.59</v>
      </c>
      <c r="L96" s="4">
        <f>3511.66</f>
        <v>3511.66</v>
      </c>
      <c r="M96" s="4">
        <f>2609.61</f>
        <v>2609.61</v>
      </c>
      <c r="N96" s="4">
        <f>8539.59</f>
        <v>8539.59</v>
      </c>
      <c r="O96" s="4">
        <f>3511.66</f>
        <v>3511.66</v>
      </c>
      <c r="P96" s="4">
        <f>2609.61</f>
        <v>2609.61</v>
      </c>
      <c r="Q96" s="4">
        <f>8539.59</f>
        <v>8539.59</v>
      </c>
      <c r="R96" s="4">
        <f>3511.66</f>
        <v>3511.66</v>
      </c>
      <c r="S96" s="4">
        <f>2609.61</f>
        <v>2609.61</v>
      </c>
      <c r="T96" s="4">
        <f>8539.59</f>
        <v>8539.59</v>
      </c>
      <c r="U96" s="4">
        <f>3511.66</f>
        <v>3511.66</v>
      </c>
      <c r="V96" s="4">
        <f>2609.61</f>
        <v>2609.61</v>
      </c>
      <c r="W96" s="4">
        <f>8539.59</f>
        <v>8539.59</v>
      </c>
      <c r="X96" s="4">
        <f>3511.66</f>
        <v>3511.66</v>
      </c>
      <c r="Y96" s="4">
        <f>2609.61</f>
        <v>2609.61</v>
      </c>
      <c r="Z96" s="4">
        <f>8539.59</f>
        <v>8539.59</v>
      </c>
      <c r="AA96" s="4">
        <f>3511.66</f>
        <v>3511.66</v>
      </c>
      <c r="AB96" s="4">
        <f>2609.61</f>
        <v>2609.61</v>
      </c>
      <c r="AC96" s="4">
        <f>8539.59</f>
        <v>8539.59</v>
      </c>
      <c r="AD96" s="4">
        <f>3511.66</f>
        <v>3511.66</v>
      </c>
      <c r="AE96" s="4">
        <f>2609.61</f>
        <v>2609.61</v>
      </c>
      <c r="AF96" s="4">
        <f>8539.59</f>
        <v>8539.59</v>
      </c>
      <c r="AG96" s="4">
        <f>3511.66</f>
        <v>3511.66</v>
      </c>
      <c r="AH96" s="4">
        <f>2609.61</f>
        <v>2609.61</v>
      </c>
      <c r="AI96" s="4">
        <f>8539.59</f>
        <v>8539.59</v>
      </c>
      <c r="AJ96" s="4">
        <f>3511.66</f>
        <v>3511.66</v>
      </c>
      <c r="AK96" s="4">
        <f>2609.61</f>
        <v>2609.61</v>
      </c>
      <c r="AL96" s="4">
        <f>8539.59</f>
        <v>8539.59</v>
      </c>
      <c r="AM96" s="4">
        <f>3511.66</f>
        <v>3511.66</v>
      </c>
      <c r="AN96" s="4"/>
      <c r="AO96" s="4"/>
      <c r="AP96" s="4"/>
      <c r="AQ96" s="4"/>
      <c r="AR96" s="4"/>
      <c r="AS96" s="4"/>
      <c r="AT96" s="4"/>
      <c r="AU96" s="4"/>
      <c r="AV96" s="4"/>
      <c r="AW96" s="4"/>
    </row>
    <row r="97" spans="1:49" collapsed="1" x14ac:dyDescent="0.2">
      <c r="A97" s="2" t="s">
        <v>95</v>
      </c>
      <c r="B97" s="5">
        <f>(B95)+(B96)</f>
        <v>40837.65</v>
      </c>
      <c r="C97" s="5">
        <f>(C95)+(C96)</f>
        <v>44388.880000000005</v>
      </c>
      <c r="D97" s="5">
        <f>(D95)+(D96)</f>
        <v>32603.39</v>
      </c>
      <c r="E97" s="5">
        <f>(E95)+(E96)</f>
        <v>40837.65</v>
      </c>
      <c r="F97" s="5">
        <f>(F95)+(F96)</f>
        <v>44388.880000000005</v>
      </c>
      <c r="G97" s="5">
        <f>(G95)+(G96)</f>
        <v>32603.39</v>
      </c>
      <c r="H97" s="5">
        <f>(H95)+(H96)</f>
        <v>40837.65</v>
      </c>
      <c r="I97" s="5">
        <f>(I95)+(I96)</f>
        <v>44388.880000000005</v>
      </c>
      <c r="J97" s="5">
        <f>(J95)+(J96)</f>
        <v>32603.39</v>
      </c>
      <c r="K97" s="5">
        <f>(K95)+(K96)</f>
        <v>40837.65</v>
      </c>
      <c r="L97" s="5">
        <f>(L95)+(L96)</f>
        <v>44388.880000000005</v>
      </c>
      <c r="M97" s="5">
        <f>(M95)+(M96)</f>
        <v>32603.39</v>
      </c>
      <c r="N97" s="5">
        <f>(N95)+(N96)</f>
        <v>40837.65</v>
      </c>
      <c r="O97" s="5">
        <f>(O95)+(O96)</f>
        <v>44388.880000000005</v>
      </c>
      <c r="P97" s="5">
        <f>(P95)+(P96)</f>
        <v>32603.39</v>
      </c>
      <c r="Q97" s="5">
        <f>(Q95)+(Q96)</f>
        <v>40837.65</v>
      </c>
      <c r="R97" s="5">
        <f>(R95)+(R96)</f>
        <v>44388.880000000005</v>
      </c>
      <c r="S97" s="5">
        <f>(S95)+(S96)</f>
        <v>32603.39</v>
      </c>
      <c r="T97" s="5">
        <f>(T95)+(T96)</f>
        <v>40837.65</v>
      </c>
      <c r="U97" s="5">
        <f>(U95)+(U96)</f>
        <v>44388.880000000005</v>
      </c>
      <c r="V97" s="5">
        <f>(V95)+(V96)</f>
        <v>32603.39</v>
      </c>
      <c r="W97" s="5">
        <f>(W95)+(W96)</f>
        <v>40837.65</v>
      </c>
      <c r="X97" s="5">
        <f>(X95)+(X96)</f>
        <v>44388.880000000005</v>
      </c>
      <c r="Y97" s="5">
        <f>(Y95)+(Y96)</f>
        <v>32603.39</v>
      </c>
      <c r="Z97" s="5">
        <f>(Z95)+(Z96)</f>
        <v>40837.65</v>
      </c>
      <c r="AA97" s="5">
        <f>(AA95)+(AA96)</f>
        <v>44388.880000000005</v>
      </c>
      <c r="AB97" s="5">
        <f>(AB95)+(AB96)</f>
        <v>32603.39</v>
      </c>
      <c r="AC97" s="5">
        <f>(AC95)+(AC96)</f>
        <v>40837.65</v>
      </c>
      <c r="AD97" s="5">
        <f>(AD95)+(AD96)</f>
        <v>44388.880000000005</v>
      </c>
      <c r="AE97" s="5">
        <f>(AE95)+(AE96)</f>
        <v>32603.39</v>
      </c>
      <c r="AF97" s="5">
        <f>(AF95)+(AF96)</f>
        <v>40837.65</v>
      </c>
      <c r="AG97" s="5">
        <f>(AG95)+(AG96)</f>
        <v>44388.880000000005</v>
      </c>
      <c r="AH97" s="5">
        <f>(AH95)+(AH96)</f>
        <v>32603.39</v>
      </c>
      <c r="AI97" s="5">
        <f>(AI95)+(AI96)</f>
        <v>40837.65</v>
      </c>
      <c r="AJ97" s="5">
        <f>(AJ95)+(AJ96)</f>
        <v>44388.880000000005</v>
      </c>
      <c r="AK97" s="5">
        <f>(AK95)+(AK96)</f>
        <v>32603.39</v>
      </c>
      <c r="AL97" s="5">
        <f>(AL95)+(AL96)</f>
        <v>40837.65</v>
      </c>
      <c r="AM97" s="5">
        <f>(AM95)+(AM96)</f>
        <v>44388.880000000005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x14ac:dyDescent="0.2">
      <c r="A98" s="2" t="s">
        <v>96</v>
      </c>
      <c r="B98" s="4">
        <f>13790.17</f>
        <v>13790.17</v>
      </c>
      <c r="C98" s="4">
        <f>11941.04</f>
        <v>11941.04</v>
      </c>
      <c r="D98" s="4">
        <f>15204.21</f>
        <v>15204.21</v>
      </c>
      <c r="E98" s="4">
        <f>13790.17</f>
        <v>13790.17</v>
      </c>
      <c r="F98" s="4">
        <f>11941.04</f>
        <v>11941.04</v>
      </c>
      <c r="G98" s="4">
        <f>15204.21</f>
        <v>15204.21</v>
      </c>
      <c r="H98" s="4">
        <f>13790.17</f>
        <v>13790.17</v>
      </c>
      <c r="I98" s="4">
        <f>11941.04</f>
        <v>11941.04</v>
      </c>
      <c r="J98" s="4">
        <f>15204.21</f>
        <v>15204.21</v>
      </c>
      <c r="K98" s="4">
        <f>13790.17</f>
        <v>13790.17</v>
      </c>
      <c r="L98" s="4">
        <f>11941.04</f>
        <v>11941.04</v>
      </c>
      <c r="M98" s="4">
        <f>15204.21</f>
        <v>15204.21</v>
      </c>
      <c r="N98" s="4">
        <f>13790.17</f>
        <v>13790.17</v>
      </c>
      <c r="O98" s="4">
        <f>11941.04</f>
        <v>11941.04</v>
      </c>
      <c r="P98" s="4">
        <f>15204.21</f>
        <v>15204.21</v>
      </c>
      <c r="Q98" s="4">
        <f>13790.17</f>
        <v>13790.17</v>
      </c>
      <c r="R98" s="4">
        <f>11941.04</f>
        <v>11941.04</v>
      </c>
      <c r="S98" s="4">
        <f>15204.21</f>
        <v>15204.21</v>
      </c>
      <c r="T98" s="4">
        <f>13790.17</f>
        <v>13790.17</v>
      </c>
      <c r="U98" s="4">
        <f>11941.04</f>
        <v>11941.04</v>
      </c>
      <c r="V98" s="4">
        <f>15204.21</f>
        <v>15204.21</v>
      </c>
      <c r="W98" s="4">
        <f>13790.17</f>
        <v>13790.17</v>
      </c>
      <c r="X98" s="4">
        <f>11941.04</f>
        <v>11941.04</v>
      </c>
      <c r="Y98" s="4">
        <f>15204.21</f>
        <v>15204.21</v>
      </c>
      <c r="Z98" s="4">
        <f>13790.17</f>
        <v>13790.17</v>
      </c>
      <c r="AA98" s="4">
        <f>11941.04</f>
        <v>11941.04</v>
      </c>
      <c r="AB98" s="4">
        <f>15204.21</f>
        <v>15204.21</v>
      </c>
      <c r="AC98" s="4">
        <f>13790.17</f>
        <v>13790.17</v>
      </c>
      <c r="AD98" s="4">
        <f>11941.04</f>
        <v>11941.04</v>
      </c>
      <c r="AE98" s="4">
        <f>15204.21</f>
        <v>15204.21</v>
      </c>
      <c r="AF98" s="4">
        <f>13790.17</f>
        <v>13790.17</v>
      </c>
      <c r="AG98" s="4">
        <f>11941.04</f>
        <v>11941.04</v>
      </c>
      <c r="AH98" s="4">
        <f>15204.21</f>
        <v>15204.21</v>
      </c>
      <c r="AI98" s="4">
        <f>13790.17</f>
        <v>13790.17</v>
      </c>
      <c r="AJ98" s="4">
        <f>11941.04</f>
        <v>11941.04</v>
      </c>
      <c r="AK98" s="4">
        <f>15204.21</f>
        <v>15204.21</v>
      </c>
      <c r="AL98" s="4">
        <f>13790.17</f>
        <v>13790.17</v>
      </c>
      <c r="AM98" s="4">
        <f>11941.04</f>
        <v>11941.04</v>
      </c>
      <c r="AN98" s="4"/>
      <c r="AO98" s="4"/>
      <c r="AP98" s="4"/>
      <c r="AQ98" s="4"/>
      <c r="AR98" s="4"/>
      <c r="AS98" s="4"/>
      <c r="AT98" s="4"/>
      <c r="AU98" s="4"/>
      <c r="AV98" s="4"/>
      <c r="AW98" s="4"/>
    </row>
    <row r="99" spans="1:49" x14ac:dyDescent="0.2">
      <c r="A99" s="2" t="s">
        <v>97</v>
      </c>
      <c r="B99" s="4">
        <f>1474.28</f>
        <v>1474.28</v>
      </c>
      <c r="C99" s="4">
        <f>595.94</f>
        <v>595.94000000000005</v>
      </c>
      <c r="D99" s="3"/>
      <c r="E99" s="4">
        <f>1474.28</f>
        <v>1474.28</v>
      </c>
      <c r="F99" s="4">
        <f>595.94</f>
        <v>595.94000000000005</v>
      </c>
      <c r="G99" s="3"/>
      <c r="H99" s="4">
        <f>1474.28</f>
        <v>1474.28</v>
      </c>
      <c r="I99" s="4">
        <f>595.94</f>
        <v>595.94000000000005</v>
      </c>
      <c r="J99" s="3"/>
      <c r="K99" s="4">
        <f>1474.28</f>
        <v>1474.28</v>
      </c>
      <c r="L99" s="4">
        <f>595.94</f>
        <v>595.94000000000005</v>
      </c>
      <c r="M99" s="3"/>
      <c r="N99" s="4">
        <f>1474.28</f>
        <v>1474.28</v>
      </c>
      <c r="O99" s="4">
        <f>595.94</f>
        <v>595.94000000000005</v>
      </c>
      <c r="P99" s="3"/>
      <c r="Q99" s="4">
        <f>1474.28</f>
        <v>1474.28</v>
      </c>
      <c r="R99" s="4">
        <f>595.94</f>
        <v>595.94000000000005</v>
      </c>
      <c r="S99" s="3"/>
      <c r="T99" s="4">
        <f>1474.28</f>
        <v>1474.28</v>
      </c>
      <c r="U99" s="4">
        <f>595.94</f>
        <v>595.94000000000005</v>
      </c>
      <c r="V99" s="3"/>
      <c r="W99" s="4">
        <f>1474.28</f>
        <v>1474.28</v>
      </c>
      <c r="X99" s="4">
        <f>595.94</f>
        <v>595.94000000000005</v>
      </c>
      <c r="Y99" s="3"/>
      <c r="Z99" s="4">
        <f>1474.28</f>
        <v>1474.28</v>
      </c>
      <c r="AA99" s="4">
        <f>595.94</f>
        <v>595.94000000000005</v>
      </c>
      <c r="AB99" s="3"/>
      <c r="AC99" s="4">
        <f>1474.28</f>
        <v>1474.28</v>
      </c>
      <c r="AD99" s="4">
        <f>595.94</f>
        <v>595.94000000000005</v>
      </c>
      <c r="AE99" s="3"/>
      <c r="AF99" s="4">
        <f>1474.28</f>
        <v>1474.28</v>
      </c>
      <c r="AG99" s="4">
        <f>595.94</f>
        <v>595.94000000000005</v>
      </c>
      <c r="AH99" s="3"/>
      <c r="AI99" s="4">
        <f>1474.28</f>
        <v>1474.28</v>
      </c>
      <c r="AJ99" s="4">
        <f>595.94</f>
        <v>595.94000000000005</v>
      </c>
      <c r="AK99" s="3"/>
      <c r="AL99" s="4">
        <f>1474.28</f>
        <v>1474.28</v>
      </c>
      <c r="AM99" s="4">
        <f>595.94</f>
        <v>595.94000000000005</v>
      </c>
      <c r="AN99" s="3"/>
      <c r="AO99" s="4"/>
      <c r="AP99" s="4"/>
      <c r="AQ99" s="3"/>
      <c r="AR99" s="4"/>
      <c r="AS99" s="4"/>
      <c r="AT99" s="3"/>
      <c r="AU99" s="4"/>
      <c r="AV99" s="4"/>
      <c r="AW99" s="3"/>
    </row>
    <row r="100" spans="1:49" x14ac:dyDescent="0.2">
      <c r="A100" s="2" t="s">
        <v>98</v>
      </c>
      <c r="B100" s="4">
        <f>500</f>
        <v>500</v>
      </c>
      <c r="C100" s="4">
        <f>1319.92</f>
        <v>1319.92</v>
      </c>
      <c r="D100" s="4">
        <f>6039.12</f>
        <v>6039.12</v>
      </c>
      <c r="E100" s="4">
        <f>500</f>
        <v>500</v>
      </c>
      <c r="F100" s="4">
        <f>1319.92</f>
        <v>1319.92</v>
      </c>
      <c r="G100" s="4">
        <f>6039.12</f>
        <v>6039.12</v>
      </c>
      <c r="H100" s="4">
        <f>500</f>
        <v>500</v>
      </c>
      <c r="I100" s="4">
        <f>1319.92</f>
        <v>1319.92</v>
      </c>
      <c r="J100" s="4">
        <f>6039.12</f>
        <v>6039.12</v>
      </c>
      <c r="K100" s="4">
        <f>500</f>
        <v>500</v>
      </c>
      <c r="L100" s="4">
        <f>1319.92</f>
        <v>1319.92</v>
      </c>
      <c r="M100" s="4">
        <f>6039.12</f>
        <v>6039.12</v>
      </c>
      <c r="N100" s="4">
        <f>500</f>
        <v>500</v>
      </c>
      <c r="O100" s="4">
        <f>1319.92</f>
        <v>1319.92</v>
      </c>
      <c r="P100" s="4">
        <f>6039.12</f>
        <v>6039.12</v>
      </c>
      <c r="Q100" s="4">
        <f>500</f>
        <v>500</v>
      </c>
      <c r="R100" s="4">
        <f>1319.92</f>
        <v>1319.92</v>
      </c>
      <c r="S100" s="4">
        <f>6039.12</f>
        <v>6039.12</v>
      </c>
      <c r="T100" s="4">
        <f>500</f>
        <v>500</v>
      </c>
      <c r="U100" s="4">
        <f>1319.92</f>
        <v>1319.92</v>
      </c>
      <c r="V100" s="4">
        <f>6039.12</f>
        <v>6039.12</v>
      </c>
      <c r="W100" s="4">
        <f>500</f>
        <v>500</v>
      </c>
      <c r="X100" s="4">
        <f>1319.92</f>
        <v>1319.92</v>
      </c>
      <c r="Y100" s="4">
        <f>6039.12</f>
        <v>6039.12</v>
      </c>
      <c r="Z100" s="4">
        <f>500</f>
        <v>500</v>
      </c>
      <c r="AA100" s="4">
        <f>1319.92</f>
        <v>1319.92</v>
      </c>
      <c r="AB100" s="4">
        <f>6039.12</f>
        <v>6039.12</v>
      </c>
      <c r="AC100" s="4">
        <f>500</f>
        <v>500</v>
      </c>
      <c r="AD100" s="4">
        <f>1319.92</f>
        <v>1319.92</v>
      </c>
      <c r="AE100" s="4">
        <f>6039.12</f>
        <v>6039.12</v>
      </c>
      <c r="AF100" s="4">
        <f>500</f>
        <v>500</v>
      </c>
      <c r="AG100" s="4">
        <f>1319.92</f>
        <v>1319.92</v>
      </c>
      <c r="AH100" s="4">
        <f>6039.12</f>
        <v>6039.12</v>
      </c>
      <c r="AI100" s="4">
        <f>500</f>
        <v>500</v>
      </c>
      <c r="AJ100" s="4">
        <f>1319.92</f>
        <v>1319.92</v>
      </c>
      <c r="AK100" s="4">
        <f>6039.12</f>
        <v>6039.12</v>
      </c>
      <c r="AL100" s="4">
        <f>500</f>
        <v>500</v>
      </c>
      <c r="AM100" s="4">
        <f>1319.92</f>
        <v>1319.92</v>
      </c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x14ac:dyDescent="0.2">
      <c r="A101" s="2" t="s">
        <v>99</v>
      </c>
      <c r="B101" s="5">
        <f>((B98)+(B99))+(B100)</f>
        <v>15764.45</v>
      </c>
      <c r="C101" s="5">
        <f>((C98)+(C99))+(C100)</f>
        <v>13856.900000000001</v>
      </c>
      <c r="D101" s="5">
        <f>((D98)+(D99))+(D100)</f>
        <v>21243.329999999998</v>
      </c>
      <c r="E101" s="5">
        <f>((E98)+(E99))+(E100)</f>
        <v>15764.45</v>
      </c>
      <c r="F101" s="5">
        <f>((F98)+(F99))+(F100)</f>
        <v>13856.900000000001</v>
      </c>
      <c r="G101" s="5">
        <f>((G98)+(G99))+(G100)</f>
        <v>21243.329999999998</v>
      </c>
      <c r="H101" s="5">
        <f>((H98)+(H99))+(H100)</f>
        <v>15764.45</v>
      </c>
      <c r="I101" s="5">
        <f>((I98)+(I99))+(I100)</f>
        <v>13856.900000000001</v>
      </c>
      <c r="J101" s="5">
        <f>((J98)+(J99))+(J100)</f>
        <v>21243.329999999998</v>
      </c>
      <c r="K101" s="5">
        <f>((K98)+(K99))+(K100)</f>
        <v>15764.45</v>
      </c>
      <c r="L101" s="5">
        <f>((L98)+(L99))+(L100)</f>
        <v>13856.900000000001</v>
      </c>
      <c r="M101" s="5">
        <f>((M98)+(M99))+(M100)</f>
        <v>21243.329999999998</v>
      </c>
      <c r="N101" s="5">
        <f>((N98)+(N99))+(N100)</f>
        <v>15764.45</v>
      </c>
      <c r="O101" s="5">
        <f>((O98)+(O99))+(O100)</f>
        <v>13856.900000000001</v>
      </c>
      <c r="P101" s="5">
        <f>((P98)+(P99))+(P100)</f>
        <v>21243.329999999998</v>
      </c>
      <c r="Q101" s="5">
        <f>((Q98)+(Q99))+(Q100)</f>
        <v>15764.45</v>
      </c>
      <c r="R101" s="5">
        <f>((R98)+(R99))+(R100)</f>
        <v>13856.900000000001</v>
      </c>
      <c r="S101" s="5">
        <f>((S98)+(S99))+(S100)</f>
        <v>21243.329999999998</v>
      </c>
      <c r="T101" s="5">
        <f>((T98)+(T99))+(T100)</f>
        <v>15764.45</v>
      </c>
      <c r="U101" s="5">
        <f>((U98)+(U99))+(U100)</f>
        <v>13856.900000000001</v>
      </c>
      <c r="V101" s="5">
        <f>((V98)+(V99))+(V100)</f>
        <v>21243.329999999998</v>
      </c>
      <c r="W101" s="5">
        <f>((W98)+(W99))+(W100)</f>
        <v>15764.45</v>
      </c>
      <c r="X101" s="5">
        <f>((X98)+(X99))+(X100)</f>
        <v>13856.900000000001</v>
      </c>
      <c r="Y101" s="5">
        <f>((Y98)+(Y99))+(Y100)</f>
        <v>21243.329999999998</v>
      </c>
      <c r="Z101" s="5">
        <f>((Z98)+(Z99))+(Z100)</f>
        <v>15764.45</v>
      </c>
      <c r="AA101" s="5">
        <f>((AA98)+(AA99))+(AA100)</f>
        <v>13856.900000000001</v>
      </c>
      <c r="AB101" s="5">
        <f>((AB98)+(AB99))+(AB100)</f>
        <v>21243.329999999998</v>
      </c>
      <c r="AC101" s="5">
        <f>((AC98)+(AC99))+(AC100)</f>
        <v>15764.45</v>
      </c>
      <c r="AD101" s="5">
        <f>((AD98)+(AD99))+(AD100)</f>
        <v>13856.900000000001</v>
      </c>
      <c r="AE101" s="5">
        <f>((AE98)+(AE99))+(AE100)</f>
        <v>21243.329999999998</v>
      </c>
      <c r="AF101" s="5">
        <f>((AF98)+(AF99))+(AF100)</f>
        <v>15764.45</v>
      </c>
      <c r="AG101" s="5">
        <f>((AG98)+(AG99))+(AG100)</f>
        <v>13856.900000000001</v>
      </c>
      <c r="AH101" s="5">
        <f>((AH98)+(AH99))+(AH100)</f>
        <v>21243.329999999998</v>
      </c>
      <c r="AI101" s="5">
        <f>((AI98)+(AI99))+(AI100)</f>
        <v>15764.45</v>
      </c>
      <c r="AJ101" s="5">
        <f>((AJ98)+(AJ99))+(AJ100)</f>
        <v>13856.900000000001</v>
      </c>
      <c r="AK101" s="5">
        <f>((AK98)+(AK99))+(AK100)</f>
        <v>21243.329999999998</v>
      </c>
      <c r="AL101" s="5">
        <f>((AL98)+(AL99))+(AL100)</f>
        <v>15764.45</v>
      </c>
      <c r="AM101" s="5">
        <f>((AM98)+(AM99))+(AM100)</f>
        <v>13856.900000000001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hidden="1" outlineLevel="1" x14ac:dyDescent="0.2">
      <c r="A102" s="2" t="s">
        <v>100</v>
      </c>
      <c r="B102" s="4">
        <f>6313.65</f>
        <v>6313.65</v>
      </c>
      <c r="C102" s="4">
        <f>4148.96</f>
        <v>4148.96</v>
      </c>
      <c r="D102" s="4">
        <f>6650.45</f>
        <v>6650.45</v>
      </c>
      <c r="E102" s="4">
        <f>6313.65</f>
        <v>6313.65</v>
      </c>
      <c r="F102" s="4">
        <f>4148.96</f>
        <v>4148.96</v>
      </c>
      <c r="G102" s="4">
        <f>6650.45</f>
        <v>6650.45</v>
      </c>
      <c r="H102" s="4">
        <f>6313.65</f>
        <v>6313.65</v>
      </c>
      <c r="I102" s="4">
        <f>4148.96</f>
        <v>4148.96</v>
      </c>
      <c r="J102" s="4">
        <f>6650.45</f>
        <v>6650.45</v>
      </c>
      <c r="K102" s="4">
        <f>6313.65</f>
        <v>6313.65</v>
      </c>
      <c r="L102" s="4">
        <f>4148.96</f>
        <v>4148.96</v>
      </c>
      <c r="M102" s="4">
        <f>6650.45</f>
        <v>6650.45</v>
      </c>
      <c r="N102" s="4">
        <f>6313.65</f>
        <v>6313.65</v>
      </c>
      <c r="O102" s="4">
        <f>4148.96</f>
        <v>4148.96</v>
      </c>
      <c r="P102" s="4">
        <f>6650.45</f>
        <v>6650.45</v>
      </c>
      <c r="Q102" s="4">
        <f>6313.65</f>
        <v>6313.65</v>
      </c>
      <c r="R102" s="4">
        <f>4148.96</f>
        <v>4148.96</v>
      </c>
      <c r="S102" s="4">
        <f>6650.45</f>
        <v>6650.45</v>
      </c>
      <c r="T102" s="4">
        <f>6313.65</f>
        <v>6313.65</v>
      </c>
      <c r="U102" s="4">
        <f>4148.96</f>
        <v>4148.96</v>
      </c>
      <c r="V102" s="4">
        <f>6650.45</f>
        <v>6650.45</v>
      </c>
      <c r="W102" s="4">
        <f>6313.65</f>
        <v>6313.65</v>
      </c>
      <c r="X102" s="4">
        <f>4148.96</f>
        <v>4148.96</v>
      </c>
      <c r="Y102" s="4">
        <f>6650.45</f>
        <v>6650.45</v>
      </c>
      <c r="Z102" s="4">
        <f>6313.65</f>
        <v>6313.65</v>
      </c>
      <c r="AA102" s="4">
        <f>4148.96</f>
        <v>4148.96</v>
      </c>
      <c r="AB102" s="4">
        <f>6650.45</f>
        <v>6650.45</v>
      </c>
      <c r="AC102" s="4">
        <f>6313.65</f>
        <v>6313.65</v>
      </c>
      <c r="AD102" s="4">
        <f>4148.96</f>
        <v>4148.96</v>
      </c>
      <c r="AE102" s="4">
        <f>6650.45</f>
        <v>6650.45</v>
      </c>
      <c r="AF102" s="4">
        <f>6313.65</f>
        <v>6313.65</v>
      </c>
      <c r="AG102" s="4">
        <f>4148.96</f>
        <v>4148.96</v>
      </c>
      <c r="AH102" s="4">
        <f>6650.45</f>
        <v>6650.45</v>
      </c>
      <c r="AI102" s="4">
        <f>6313.65</f>
        <v>6313.65</v>
      </c>
      <c r="AJ102" s="4">
        <f>4148.96</f>
        <v>4148.96</v>
      </c>
      <c r="AK102" s="4">
        <f>6650.45</f>
        <v>6650.45</v>
      </c>
      <c r="AL102" s="4">
        <f>6313.65</f>
        <v>6313.65</v>
      </c>
      <c r="AM102" s="4">
        <f>4148.96</f>
        <v>4148.96</v>
      </c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hidden="1" outlineLevel="1" x14ac:dyDescent="0.2">
      <c r="A103" s="2" t="s">
        <v>101</v>
      </c>
      <c r="B103" s="3"/>
      <c r="C103" s="4">
        <f>9446.8</f>
        <v>9446.7999999999993</v>
      </c>
      <c r="D103" s="3"/>
      <c r="E103" s="3"/>
      <c r="F103" s="4">
        <f>9446.8</f>
        <v>9446.7999999999993</v>
      </c>
      <c r="G103" s="3"/>
      <c r="H103" s="3"/>
      <c r="I103" s="4">
        <f>9446.8</f>
        <v>9446.7999999999993</v>
      </c>
      <c r="J103" s="3"/>
      <c r="K103" s="3"/>
      <c r="L103" s="4">
        <f>9446.8</f>
        <v>9446.7999999999993</v>
      </c>
      <c r="M103" s="3"/>
      <c r="N103" s="3"/>
      <c r="O103" s="4">
        <f>9446.8</f>
        <v>9446.7999999999993</v>
      </c>
      <c r="P103" s="3"/>
      <c r="Q103" s="3"/>
      <c r="R103" s="4">
        <f>9446.8</f>
        <v>9446.7999999999993</v>
      </c>
      <c r="S103" s="3"/>
      <c r="T103" s="3"/>
      <c r="U103" s="4">
        <f>9446.8</f>
        <v>9446.7999999999993</v>
      </c>
      <c r="V103" s="3"/>
      <c r="W103" s="3"/>
      <c r="X103" s="4">
        <f>9446.8</f>
        <v>9446.7999999999993</v>
      </c>
      <c r="Y103" s="3"/>
      <c r="Z103" s="3"/>
      <c r="AA103" s="4">
        <f>9446.8</f>
        <v>9446.7999999999993</v>
      </c>
      <c r="AB103" s="3"/>
      <c r="AC103" s="3"/>
      <c r="AD103" s="4">
        <f>9446.8</f>
        <v>9446.7999999999993</v>
      </c>
      <c r="AE103" s="3"/>
      <c r="AF103" s="3"/>
      <c r="AG103" s="4">
        <f>9446.8</f>
        <v>9446.7999999999993</v>
      </c>
      <c r="AH103" s="3"/>
      <c r="AI103" s="3"/>
      <c r="AJ103" s="4">
        <f>9446.8</f>
        <v>9446.7999999999993</v>
      </c>
      <c r="AK103" s="3"/>
      <c r="AL103" s="3"/>
      <c r="AM103" s="4">
        <f>9446.8</f>
        <v>9446.7999999999993</v>
      </c>
      <c r="AN103" s="3"/>
      <c r="AO103" s="3"/>
      <c r="AP103" s="4"/>
      <c r="AQ103" s="3"/>
      <c r="AR103" s="3"/>
      <c r="AS103" s="4"/>
      <c r="AT103" s="3"/>
      <c r="AU103" s="3"/>
      <c r="AV103" s="4"/>
      <c r="AW103" s="3"/>
    </row>
    <row r="104" spans="1:49" hidden="1" outlineLevel="1" x14ac:dyDescent="0.2">
      <c r="A104" s="2" t="s">
        <v>102</v>
      </c>
      <c r="B104" s="4">
        <f>179.04</f>
        <v>179.04</v>
      </c>
      <c r="C104" s="4">
        <f>180</f>
        <v>180</v>
      </c>
      <c r="D104" s="4">
        <f>361.99</f>
        <v>361.99</v>
      </c>
      <c r="E104" s="4">
        <f>179.04</f>
        <v>179.04</v>
      </c>
      <c r="F104" s="4">
        <f>180</f>
        <v>180</v>
      </c>
      <c r="G104" s="4">
        <f>361.99</f>
        <v>361.99</v>
      </c>
      <c r="H104" s="4">
        <f>179.04</f>
        <v>179.04</v>
      </c>
      <c r="I104" s="4">
        <f>180</f>
        <v>180</v>
      </c>
      <c r="J104" s="4">
        <f>361.99</f>
        <v>361.99</v>
      </c>
      <c r="K104" s="4">
        <f>179.04</f>
        <v>179.04</v>
      </c>
      <c r="L104" s="4">
        <f>180</f>
        <v>180</v>
      </c>
      <c r="M104" s="4">
        <f>361.99</f>
        <v>361.99</v>
      </c>
      <c r="N104" s="4">
        <f>179.04</f>
        <v>179.04</v>
      </c>
      <c r="O104" s="4">
        <f>180</f>
        <v>180</v>
      </c>
      <c r="P104" s="4">
        <f>361.99</f>
        <v>361.99</v>
      </c>
      <c r="Q104" s="4">
        <f>179.04</f>
        <v>179.04</v>
      </c>
      <c r="R104" s="4">
        <f>180</f>
        <v>180</v>
      </c>
      <c r="S104" s="4">
        <f>361.99</f>
        <v>361.99</v>
      </c>
      <c r="T104" s="4">
        <f>179.04</f>
        <v>179.04</v>
      </c>
      <c r="U104" s="4">
        <f>180</f>
        <v>180</v>
      </c>
      <c r="V104" s="4">
        <f>361.99</f>
        <v>361.99</v>
      </c>
      <c r="W104" s="4">
        <f>179.04</f>
        <v>179.04</v>
      </c>
      <c r="X104" s="4">
        <f>180</f>
        <v>180</v>
      </c>
      <c r="Y104" s="4">
        <f>361.99</f>
        <v>361.99</v>
      </c>
      <c r="Z104" s="4">
        <f>179.04</f>
        <v>179.04</v>
      </c>
      <c r="AA104" s="4">
        <f>180</f>
        <v>180</v>
      </c>
      <c r="AB104" s="4">
        <f>361.99</f>
        <v>361.99</v>
      </c>
      <c r="AC104" s="4">
        <f>179.04</f>
        <v>179.04</v>
      </c>
      <c r="AD104" s="4">
        <f>180</f>
        <v>180</v>
      </c>
      <c r="AE104" s="4">
        <f>361.99</f>
        <v>361.99</v>
      </c>
      <c r="AF104" s="4">
        <f>179.04</f>
        <v>179.04</v>
      </c>
      <c r="AG104" s="4">
        <f>180</f>
        <v>180</v>
      </c>
      <c r="AH104" s="4">
        <f>361.99</f>
        <v>361.99</v>
      </c>
      <c r="AI104" s="4">
        <f>179.04</f>
        <v>179.04</v>
      </c>
      <c r="AJ104" s="4">
        <f>180</f>
        <v>180</v>
      </c>
      <c r="AK104" s="4">
        <f>361.99</f>
        <v>361.99</v>
      </c>
      <c r="AL104" s="4">
        <f>179.04</f>
        <v>179.04</v>
      </c>
      <c r="AM104" s="4">
        <f>180</f>
        <v>180</v>
      </c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hidden="1" outlineLevel="1" x14ac:dyDescent="0.2">
      <c r="A105" s="2" t="s">
        <v>103</v>
      </c>
      <c r="B105" s="4">
        <f>850</f>
        <v>850</v>
      </c>
      <c r="C105" s="4">
        <f>2613.39</f>
        <v>2613.39</v>
      </c>
      <c r="D105" s="3"/>
      <c r="E105" s="4">
        <f>850</f>
        <v>850</v>
      </c>
      <c r="F105" s="4">
        <f>2613.39</f>
        <v>2613.39</v>
      </c>
      <c r="G105" s="3"/>
      <c r="H105" s="4">
        <f>850</f>
        <v>850</v>
      </c>
      <c r="I105" s="4">
        <f>2613.39</f>
        <v>2613.39</v>
      </c>
      <c r="J105" s="3"/>
      <c r="K105" s="4">
        <f>850</f>
        <v>850</v>
      </c>
      <c r="L105" s="4">
        <f>2613.39</f>
        <v>2613.39</v>
      </c>
      <c r="M105" s="3"/>
      <c r="N105" s="4">
        <f>850</f>
        <v>850</v>
      </c>
      <c r="O105" s="4">
        <f>2613.39</f>
        <v>2613.39</v>
      </c>
      <c r="P105" s="3"/>
      <c r="Q105" s="4">
        <f>850</f>
        <v>850</v>
      </c>
      <c r="R105" s="4">
        <f>2613.39</f>
        <v>2613.39</v>
      </c>
      <c r="S105" s="3"/>
      <c r="T105" s="4">
        <f>850</f>
        <v>850</v>
      </c>
      <c r="U105" s="4">
        <f>2613.39</f>
        <v>2613.39</v>
      </c>
      <c r="V105" s="3"/>
      <c r="W105" s="4">
        <f>850</f>
        <v>850</v>
      </c>
      <c r="X105" s="4">
        <f>2613.39</f>
        <v>2613.39</v>
      </c>
      <c r="Y105" s="3"/>
      <c r="Z105" s="4">
        <f>850</f>
        <v>850</v>
      </c>
      <c r="AA105" s="4">
        <f>2613.39</f>
        <v>2613.39</v>
      </c>
      <c r="AB105" s="3"/>
      <c r="AC105" s="4">
        <f>850</f>
        <v>850</v>
      </c>
      <c r="AD105" s="4">
        <f>2613.39</f>
        <v>2613.39</v>
      </c>
      <c r="AE105" s="3"/>
      <c r="AF105" s="4">
        <f>850</f>
        <v>850</v>
      </c>
      <c r="AG105" s="4">
        <f>2613.39</f>
        <v>2613.39</v>
      </c>
      <c r="AH105" s="3"/>
      <c r="AI105" s="4">
        <f>850</f>
        <v>850</v>
      </c>
      <c r="AJ105" s="4">
        <f>2613.39</f>
        <v>2613.39</v>
      </c>
      <c r="AK105" s="3"/>
      <c r="AL105" s="4">
        <f>850</f>
        <v>850</v>
      </c>
      <c r="AM105" s="4">
        <f>2613.39</f>
        <v>2613.39</v>
      </c>
      <c r="AN105" s="3"/>
      <c r="AO105" s="4"/>
      <c r="AP105" s="4"/>
      <c r="AQ105" s="3"/>
      <c r="AR105" s="4"/>
      <c r="AS105" s="4"/>
      <c r="AT105" s="3"/>
      <c r="AU105" s="4"/>
      <c r="AV105" s="4"/>
      <c r="AW105" s="3"/>
    </row>
    <row r="106" spans="1:49" hidden="1" outlineLevel="1" x14ac:dyDescent="0.2">
      <c r="A106" s="2" t="s">
        <v>104</v>
      </c>
      <c r="B106" s="3"/>
      <c r="C106" s="3"/>
      <c r="D106" s="4">
        <f>361.6</f>
        <v>361.6</v>
      </c>
      <c r="E106" s="3"/>
      <c r="F106" s="3"/>
      <c r="G106" s="4">
        <f>361.6</f>
        <v>361.6</v>
      </c>
      <c r="H106" s="3"/>
      <c r="I106" s="3"/>
      <c r="J106" s="4">
        <f>361.6</f>
        <v>361.6</v>
      </c>
      <c r="K106" s="3"/>
      <c r="L106" s="3"/>
      <c r="M106" s="4">
        <f>361.6</f>
        <v>361.6</v>
      </c>
      <c r="N106" s="3"/>
      <c r="O106" s="3"/>
      <c r="P106" s="4">
        <f>361.6</f>
        <v>361.6</v>
      </c>
      <c r="Q106" s="3"/>
      <c r="R106" s="3"/>
      <c r="S106" s="4">
        <f>361.6</f>
        <v>361.6</v>
      </c>
      <c r="T106" s="3"/>
      <c r="U106" s="3"/>
      <c r="V106" s="4">
        <f>361.6</f>
        <v>361.6</v>
      </c>
      <c r="W106" s="3"/>
      <c r="X106" s="3"/>
      <c r="Y106" s="4">
        <f>361.6</f>
        <v>361.6</v>
      </c>
      <c r="Z106" s="3"/>
      <c r="AA106" s="3"/>
      <c r="AB106" s="4">
        <f>361.6</f>
        <v>361.6</v>
      </c>
      <c r="AC106" s="3"/>
      <c r="AD106" s="3"/>
      <c r="AE106" s="4">
        <f>361.6</f>
        <v>361.6</v>
      </c>
      <c r="AF106" s="3"/>
      <c r="AG106" s="3"/>
      <c r="AH106" s="4">
        <f>361.6</f>
        <v>361.6</v>
      </c>
      <c r="AI106" s="3"/>
      <c r="AJ106" s="3"/>
      <c r="AK106" s="4">
        <f>361.6</f>
        <v>361.6</v>
      </c>
      <c r="AL106" s="3"/>
      <c r="AM106" s="3"/>
      <c r="AN106" s="4"/>
      <c r="AO106" s="3"/>
      <c r="AP106" s="3"/>
      <c r="AQ106" s="4"/>
      <c r="AR106" s="3"/>
      <c r="AS106" s="3"/>
      <c r="AT106" s="4"/>
      <c r="AU106" s="3"/>
      <c r="AV106" s="3"/>
      <c r="AW106" s="4"/>
    </row>
    <row r="107" spans="1:49" collapsed="1" x14ac:dyDescent="0.2">
      <c r="A107" s="2" t="s">
        <v>105</v>
      </c>
      <c r="B107" s="5">
        <f>(((B103)+(B104))+(B105))+(B106)</f>
        <v>1029.04</v>
      </c>
      <c r="C107" s="5">
        <f>(((C103)+(C104))+(C105))+(C106)</f>
        <v>12240.189999999999</v>
      </c>
      <c r="D107" s="5">
        <f>(((D103)+(D104))+(D105))+(D106)</f>
        <v>723.59</v>
      </c>
      <c r="E107" s="5">
        <f>(((E103)+(E104))+(E105))+(E106)</f>
        <v>1029.04</v>
      </c>
      <c r="F107" s="5">
        <f>(((F103)+(F104))+(F105))+(F106)</f>
        <v>12240.189999999999</v>
      </c>
      <c r="G107" s="5">
        <f>(((G103)+(G104))+(G105))+(G106)</f>
        <v>723.59</v>
      </c>
      <c r="H107" s="5">
        <f>(((H103)+(H104))+(H105))+(H106)</f>
        <v>1029.04</v>
      </c>
      <c r="I107" s="5">
        <f>(((I103)+(I104))+(I105))+(I106)</f>
        <v>12240.189999999999</v>
      </c>
      <c r="J107" s="5">
        <f>(((J103)+(J104))+(J105))+(J106)</f>
        <v>723.59</v>
      </c>
      <c r="K107" s="5">
        <f>(((K103)+(K104))+(K105))+(K106)</f>
        <v>1029.04</v>
      </c>
      <c r="L107" s="5">
        <f>(((L103)+(L104))+(L105))+(L106)</f>
        <v>12240.189999999999</v>
      </c>
      <c r="M107" s="5">
        <f>(((M103)+(M104))+(M105))+(M106)</f>
        <v>723.59</v>
      </c>
      <c r="N107" s="5">
        <f>(((N103)+(N104))+(N105))+(N106)</f>
        <v>1029.04</v>
      </c>
      <c r="O107" s="5">
        <f>(((O103)+(O104))+(O105))+(O106)</f>
        <v>12240.189999999999</v>
      </c>
      <c r="P107" s="5">
        <f>(((P103)+(P104))+(P105))+(P106)</f>
        <v>723.59</v>
      </c>
      <c r="Q107" s="5">
        <f>(((Q103)+(Q104))+(Q105))+(Q106)</f>
        <v>1029.04</v>
      </c>
      <c r="R107" s="5">
        <f>(((R103)+(R104))+(R105))+(R106)</f>
        <v>12240.189999999999</v>
      </c>
      <c r="S107" s="5">
        <f>(((S103)+(S104))+(S105))+(S106)</f>
        <v>723.59</v>
      </c>
      <c r="T107" s="5">
        <f>(((T103)+(T104))+(T105))+(T106)</f>
        <v>1029.04</v>
      </c>
      <c r="U107" s="5">
        <f>(((U103)+(U104))+(U105))+(U106)</f>
        <v>12240.189999999999</v>
      </c>
      <c r="V107" s="5">
        <f>(((V103)+(V104))+(V105))+(V106)</f>
        <v>723.59</v>
      </c>
      <c r="W107" s="5">
        <f>(((W103)+(W104))+(W105))+(W106)</f>
        <v>1029.04</v>
      </c>
      <c r="X107" s="5">
        <f>(((X103)+(X104))+(X105))+(X106)</f>
        <v>12240.189999999999</v>
      </c>
      <c r="Y107" s="5">
        <f>(((Y103)+(Y104))+(Y105))+(Y106)</f>
        <v>723.59</v>
      </c>
      <c r="Z107" s="5">
        <f>(((Z103)+(Z104))+(Z105))+(Z106)</f>
        <v>1029.04</v>
      </c>
      <c r="AA107" s="5">
        <f>(((AA103)+(AA104))+(AA105))+(AA106)</f>
        <v>12240.189999999999</v>
      </c>
      <c r="AB107" s="5">
        <f>(((AB103)+(AB104))+(AB105))+(AB106)</f>
        <v>723.59</v>
      </c>
      <c r="AC107" s="5">
        <f>(((AC103)+(AC104))+(AC105))+(AC106)</f>
        <v>1029.04</v>
      </c>
      <c r="AD107" s="5">
        <f>(((AD103)+(AD104))+(AD105))+(AD106)</f>
        <v>12240.189999999999</v>
      </c>
      <c r="AE107" s="5">
        <f>(((AE103)+(AE104))+(AE105))+(AE106)</f>
        <v>723.59</v>
      </c>
      <c r="AF107" s="5">
        <f>(((AF103)+(AF104))+(AF105))+(AF106)</f>
        <v>1029.04</v>
      </c>
      <c r="AG107" s="5">
        <f>(((AG103)+(AG104))+(AG105))+(AG106)</f>
        <v>12240.189999999999</v>
      </c>
      <c r="AH107" s="5">
        <f>(((AH103)+(AH104))+(AH105))+(AH106)</f>
        <v>723.59</v>
      </c>
      <c r="AI107" s="5">
        <f>(((AI103)+(AI104))+(AI105))+(AI106)</f>
        <v>1029.04</v>
      </c>
      <c r="AJ107" s="5">
        <f>(((AJ103)+(AJ104))+(AJ105))+(AJ106)</f>
        <v>12240.189999999999</v>
      </c>
      <c r="AK107" s="5">
        <f>(((AK103)+(AK104))+(AK105))+(AK106)</f>
        <v>723.59</v>
      </c>
      <c r="AL107" s="5">
        <f>(((AL103)+(AL104))+(AL105))+(AL106)</f>
        <v>1029.04</v>
      </c>
      <c r="AM107" s="5">
        <f>(((AM103)+(AM104))+(AM105))+(AM106)</f>
        <v>12240.189999999999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hidden="1" outlineLevel="1" x14ac:dyDescent="0.2">
      <c r="A108" s="2" t="s">
        <v>106</v>
      </c>
      <c r="B108" s="4">
        <f>12000</f>
        <v>12000</v>
      </c>
      <c r="C108" s="3"/>
      <c r="D108" s="3"/>
      <c r="E108" s="4">
        <f>12000</f>
        <v>12000</v>
      </c>
      <c r="F108" s="3"/>
      <c r="G108" s="3"/>
      <c r="H108" s="4">
        <f>12000</f>
        <v>12000</v>
      </c>
      <c r="I108" s="3"/>
      <c r="J108" s="3"/>
      <c r="K108" s="4">
        <f>12000</f>
        <v>12000</v>
      </c>
      <c r="L108" s="3"/>
      <c r="M108" s="3"/>
      <c r="N108" s="4">
        <f>12000</f>
        <v>12000</v>
      </c>
      <c r="O108" s="3"/>
      <c r="P108" s="3"/>
      <c r="Q108" s="4">
        <f>12000</f>
        <v>12000</v>
      </c>
      <c r="R108" s="3"/>
      <c r="S108" s="3"/>
      <c r="T108" s="4">
        <f>12000</f>
        <v>12000</v>
      </c>
      <c r="U108" s="3"/>
      <c r="V108" s="3"/>
      <c r="W108" s="4">
        <f>12000</f>
        <v>12000</v>
      </c>
      <c r="X108" s="3"/>
      <c r="Y108" s="3"/>
      <c r="Z108" s="4">
        <f>12000</f>
        <v>12000</v>
      </c>
      <c r="AA108" s="3"/>
      <c r="AB108" s="3"/>
      <c r="AC108" s="4">
        <f>12000</f>
        <v>12000</v>
      </c>
      <c r="AD108" s="3"/>
      <c r="AE108" s="3"/>
      <c r="AF108" s="4">
        <f>12000</f>
        <v>12000</v>
      </c>
      <c r="AG108" s="3"/>
      <c r="AH108" s="3"/>
      <c r="AI108" s="4">
        <f>12000</f>
        <v>12000</v>
      </c>
      <c r="AJ108" s="3"/>
      <c r="AK108" s="3"/>
      <c r="AL108" s="4">
        <f>12000</f>
        <v>12000</v>
      </c>
      <c r="AM108" s="3"/>
      <c r="AN108" s="3"/>
      <c r="AO108" s="4"/>
      <c r="AP108" s="3"/>
      <c r="AQ108" s="3"/>
      <c r="AR108" s="4"/>
      <c r="AS108" s="3"/>
      <c r="AT108" s="3"/>
      <c r="AU108" s="4"/>
      <c r="AV108" s="3"/>
      <c r="AW108" s="3"/>
    </row>
    <row r="109" spans="1:49" hidden="1" outlineLevel="1" x14ac:dyDescent="0.2">
      <c r="A109" s="2" t="s">
        <v>107</v>
      </c>
      <c r="B109" s="4">
        <f>2806.6</f>
        <v>2806.6</v>
      </c>
      <c r="C109" s="4">
        <f>3355.67</f>
        <v>3355.67</v>
      </c>
      <c r="D109" s="4">
        <f>923.08</f>
        <v>923.08</v>
      </c>
      <c r="E109" s="4">
        <f>2806.6</f>
        <v>2806.6</v>
      </c>
      <c r="F109" s="4">
        <f>3355.67</f>
        <v>3355.67</v>
      </c>
      <c r="G109" s="4">
        <f>923.08</f>
        <v>923.08</v>
      </c>
      <c r="H109" s="4">
        <f>2806.6</f>
        <v>2806.6</v>
      </c>
      <c r="I109" s="4">
        <f>3355.67</f>
        <v>3355.67</v>
      </c>
      <c r="J109" s="4">
        <f>923.08</f>
        <v>923.08</v>
      </c>
      <c r="K109" s="4">
        <f>2806.6</f>
        <v>2806.6</v>
      </c>
      <c r="L109" s="4">
        <f>3355.67</f>
        <v>3355.67</v>
      </c>
      <c r="M109" s="4">
        <f>923.08</f>
        <v>923.08</v>
      </c>
      <c r="N109" s="4">
        <f>2806.6</f>
        <v>2806.6</v>
      </c>
      <c r="O109" s="4">
        <f>3355.67</f>
        <v>3355.67</v>
      </c>
      <c r="P109" s="4">
        <f>923.08</f>
        <v>923.08</v>
      </c>
      <c r="Q109" s="4">
        <f>2806.6</f>
        <v>2806.6</v>
      </c>
      <c r="R109" s="4">
        <f>3355.67</f>
        <v>3355.67</v>
      </c>
      <c r="S109" s="4">
        <f>923.08</f>
        <v>923.08</v>
      </c>
      <c r="T109" s="4">
        <f>2806.6</f>
        <v>2806.6</v>
      </c>
      <c r="U109" s="4">
        <f>3355.67</f>
        <v>3355.67</v>
      </c>
      <c r="V109" s="4">
        <f>923.08</f>
        <v>923.08</v>
      </c>
      <c r="W109" s="4">
        <f>2806.6</f>
        <v>2806.6</v>
      </c>
      <c r="X109" s="4">
        <f>3355.67</f>
        <v>3355.67</v>
      </c>
      <c r="Y109" s="4">
        <f>923.08</f>
        <v>923.08</v>
      </c>
      <c r="Z109" s="4">
        <f>2806.6</f>
        <v>2806.6</v>
      </c>
      <c r="AA109" s="4">
        <f>3355.67</f>
        <v>3355.67</v>
      </c>
      <c r="AB109" s="4">
        <f>923.08</f>
        <v>923.08</v>
      </c>
      <c r="AC109" s="4">
        <f>2806.6</f>
        <v>2806.6</v>
      </c>
      <c r="AD109" s="4">
        <f>3355.67</f>
        <v>3355.67</v>
      </c>
      <c r="AE109" s="4">
        <f>923.08</f>
        <v>923.08</v>
      </c>
      <c r="AF109" s="4">
        <f>2806.6</f>
        <v>2806.6</v>
      </c>
      <c r="AG109" s="4">
        <f>3355.67</f>
        <v>3355.67</v>
      </c>
      <c r="AH109" s="4">
        <f>923.08</f>
        <v>923.08</v>
      </c>
      <c r="AI109" s="4">
        <f>2806.6</f>
        <v>2806.6</v>
      </c>
      <c r="AJ109" s="4">
        <f>3355.67</f>
        <v>3355.67</v>
      </c>
      <c r="AK109" s="4">
        <f>923.08</f>
        <v>923.08</v>
      </c>
      <c r="AL109" s="4">
        <f>2806.6</f>
        <v>2806.6</v>
      </c>
      <c r="AM109" s="4">
        <f>3355.67</f>
        <v>3355.67</v>
      </c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hidden="1" outlineLevel="1" x14ac:dyDescent="0.2">
      <c r="A110" s="2" t="s">
        <v>108</v>
      </c>
      <c r="B110" s="4">
        <f>630.75</f>
        <v>630.75</v>
      </c>
      <c r="C110" s="3"/>
      <c r="D110" s="4">
        <f>95</f>
        <v>95</v>
      </c>
      <c r="E110" s="4">
        <f>630.75</f>
        <v>630.75</v>
      </c>
      <c r="F110" s="3"/>
      <c r="G110" s="4">
        <f>95</f>
        <v>95</v>
      </c>
      <c r="H110" s="4">
        <f>630.75</f>
        <v>630.75</v>
      </c>
      <c r="I110" s="3"/>
      <c r="J110" s="4">
        <f>95</f>
        <v>95</v>
      </c>
      <c r="K110" s="4">
        <f>630.75</f>
        <v>630.75</v>
      </c>
      <c r="L110" s="3"/>
      <c r="M110" s="4">
        <f>95</f>
        <v>95</v>
      </c>
      <c r="N110" s="4">
        <f>630.75</f>
        <v>630.75</v>
      </c>
      <c r="O110" s="3"/>
      <c r="P110" s="4">
        <f>95</f>
        <v>95</v>
      </c>
      <c r="Q110" s="4">
        <f>630.75</f>
        <v>630.75</v>
      </c>
      <c r="R110" s="3"/>
      <c r="S110" s="4">
        <f>95</f>
        <v>95</v>
      </c>
      <c r="T110" s="4">
        <f>630.75</f>
        <v>630.75</v>
      </c>
      <c r="U110" s="3"/>
      <c r="V110" s="4">
        <f>95</f>
        <v>95</v>
      </c>
      <c r="W110" s="4">
        <f>630.75</f>
        <v>630.75</v>
      </c>
      <c r="X110" s="3"/>
      <c r="Y110" s="4">
        <f>95</f>
        <v>95</v>
      </c>
      <c r="Z110" s="4">
        <f>630.75</f>
        <v>630.75</v>
      </c>
      <c r="AA110" s="3"/>
      <c r="AB110" s="4">
        <f>95</f>
        <v>95</v>
      </c>
      <c r="AC110" s="4">
        <f>630.75</f>
        <v>630.75</v>
      </c>
      <c r="AD110" s="3"/>
      <c r="AE110" s="4">
        <f>95</f>
        <v>95</v>
      </c>
      <c r="AF110" s="4">
        <f>630.75</f>
        <v>630.75</v>
      </c>
      <c r="AG110" s="3"/>
      <c r="AH110" s="4">
        <f>95</f>
        <v>95</v>
      </c>
      <c r="AI110" s="4">
        <f>630.75</f>
        <v>630.75</v>
      </c>
      <c r="AJ110" s="3"/>
      <c r="AK110" s="4">
        <f>95</f>
        <v>95</v>
      </c>
      <c r="AL110" s="4">
        <f>630.75</f>
        <v>630.75</v>
      </c>
      <c r="AM110" s="3"/>
      <c r="AN110" s="4"/>
      <c r="AO110" s="4"/>
      <c r="AP110" s="3"/>
      <c r="AQ110" s="4"/>
      <c r="AR110" s="4"/>
      <c r="AS110" s="3"/>
      <c r="AT110" s="4"/>
      <c r="AU110" s="4"/>
      <c r="AV110" s="3"/>
      <c r="AW110" s="4"/>
    </row>
    <row r="111" spans="1:49" hidden="1" outlineLevel="1" x14ac:dyDescent="0.2">
      <c r="A111" s="2" t="s">
        <v>109</v>
      </c>
      <c r="B111" s="4">
        <f>20175.39</f>
        <v>20175.39</v>
      </c>
      <c r="C111" s="4">
        <f>23443.35</f>
        <v>23443.35</v>
      </c>
      <c r="D111" s="4">
        <f>316.39</f>
        <v>316.39</v>
      </c>
      <c r="E111" s="4">
        <f>20175.39</f>
        <v>20175.39</v>
      </c>
      <c r="F111" s="4">
        <f>23443.35</f>
        <v>23443.35</v>
      </c>
      <c r="G111" s="4">
        <f>316.39</f>
        <v>316.39</v>
      </c>
      <c r="H111" s="4">
        <f>20175.39</f>
        <v>20175.39</v>
      </c>
      <c r="I111" s="4">
        <f>23443.35</f>
        <v>23443.35</v>
      </c>
      <c r="J111" s="4">
        <f>316.39</f>
        <v>316.39</v>
      </c>
      <c r="K111" s="4">
        <f>20175.39</f>
        <v>20175.39</v>
      </c>
      <c r="L111" s="4">
        <f>23443.35</f>
        <v>23443.35</v>
      </c>
      <c r="M111" s="4">
        <f>316.39</f>
        <v>316.39</v>
      </c>
      <c r="N111" s="4">
        <f>20175.39</f>
        <v>20175.39</v>
      </c>
      <c r="O111" s="4">
        <f>23443.35</f>
        <v>23443.35</v>
      </c>
      <c r="P111" s="4">
        <f>316.39</f>
        <v>316.39</v>
      </c>
      <c r="Q111" s="4">
        <f>20175.39</f>
        <v>20175.39</v>
      </c>
      <c r="R111" s="4">
        <f>23443.35</f>
        <v>23443.35</v>
      </c>
      <c r="S111" s="4">
        <f>316.39</f>
        <v>316.39</v>
      </c>
      <c r="T111" s="4">
        <f>20175.39</f>
        <v>20175.39</v>
      </c>
      <c r="U111" s="4">
        <f>23443.35</f>
        <v>23443.35</v>
      </c>
      <c r="V111" s="4">
        <f>316.39</f>
        <v>316.39</v>
      </c>
      <c r="W111" s="4">
        <f>20175.39</f>
        <v>20175.39</v>
      </c>
      <c r="X111" s="4">
        <f>23443.35</f>
        <v>23443.35</v>
      </c>
      <c r="Y111" s="4">
        <f>316.39</f>
        <v>316.39</v>
      </c>
      <c r="Z111" s="4">
        <f>20175.39</f>
        <v>20175.39</v>
      </c>
      <c r="AA111" s="4">
        <f>23443.35</f>
        <v>23443.35</v>
      </c>
      <c r="AB111" s="4">
        <f>316.39</f>
        <v>316.39</v>
      </c>
      <c r="AC111" s="4">
        <f>20175.39</f>
        <v>20175.39</v>
      </c>
      <c r="AD111" s="4">
        <f>23443.35</f>
        <v>23443.35</v>
      </c>
      <c r="AE111" s="4">
        <f>316.39</f>
        <v>316.39</v>
      </c>
      <c r="AF111" s="4">
        <f>20175.39</f>
        <v>20175.39</v>
      </c>
      <c r="AG111" s="4">
        <f>23443.35</f>
        <v>23443.35</v>
      </c>
      <c r="AH111" s="4">
        <f>316.39</f>
        <v>316.39</v>
      </c>
      <c r="AI111" s="4">
        <f>20175.39</f>
        <v>20175.39</v>
      </c>
      <c r="AJ111" s="4">
        <f>23443.35</f>
        <v>23443.35</v>
      </c>
      <c r="AK111" s="4">
        <f>316.39</f>
        <v>316.39</v>
      </c>
      <c r="AL111" s="4">
        <f>20175.39</f>
        <v>20175.39</v>
      </c>
      <c r="AM111" s="4">
        <f>23443.35</f>
        <v>23443.35</v>
      </c>
      <c r="AN111" s="4"/>
      <c r="AO111" s="4"/>
      <c r="AP111" s="4"/>
      <c r="AQ111" s="4"/>
      <c r="AR111" s="4"/>
      <c r="AS111" s="4"/>
      <c r="AT111" s="4"/>
      <c r="AU111" s="4"/>
      <c r="AV111" s="4"/>
      <c r="AW111" s="4"/>
    </row>
    <row r="112" spans="1:49" hidden="1" outlineLevel="1" x14ac:dyDescent="0.2">
      <c r="A112" s="2" t="s">
        <v>110</v>
      </c>
      <c r="B112" s="4">
        <f>212.43</f>
        <v>212.43</v>
      </c>
      <c r="C112" s="4">
        <f>6694.05</f>
        <v>6694.05</v>
      </c>
      <c r="D112" s="4">
        <f>16544.6</f>
        <v>16544.599999999999</v>
      </c>
      <c r="E112" s="4">
        <f>212.43</f>
        <v>212.43</v>
      </c>
      <c r="F112" s="4">
        <f>6694.05</f>
        <v>6694.05</v>
      </c>
      <c r="G112" s="4">
        <f>16544.6</f>
        <v>16544.599999999999</v>
      </c>
      <c r="H112" s="4">
        <f>212.43</f>
        <v>212.43</v>
      </c>
      <c r="I112" s="4">
        <f>6694.05</f>
        <v>6694.05</v>
      </c>
      <c r="J112" s="4">
        <f>16544.6</f>
        <v>16544.599999999999</v>
      </c>
      <c r="K112" s="4">
        <f>212.43</f>
        <v>212.43</v>
      </c>
      <c r="L112" s="4">
        <f>6694.05</f>
        <v>6694.05</v>
      </c>
      <c r="M112" s="4">
        <f>16544.6</f>
        <v>16544.599999999999</v>
      </c>
      <c r="N112" s="4">
        <f>212.43</f>
        <v>212.43</v>
      </c>
      <c r="O112" s="4">
        <f>6694.05</f>
        <v>6694.05</v>
      </c>
      <c r="P112" s="4">
        <f>16544.6</f>
        <v>16544.599999999999</v>
      </c>
      <c r="Q112" s="4">
        <f>212.43</f>
        <v>212.43</v>
      </c>
      <c r="R112" s="4">
        <f>6694.05</f>
        <v>6694.05</v>
      </c>
      <c r="S112" s="4">
        <f>16544.6</f>
        <v>16544.599999999999</v>
      </c>
      <c r="T112" s="4">
        <f>212.43</f>
        <v>212.43</v>
      </c>
      <c r="U112" s="4">
        <f>6694.05</f>
        <v>6694.05</v>
      </c>
      <c r="V112" s="4">
        <f>16544.6</f>
        <v>16544.599999999999</v>
      </c>
      <c r="W112" s="4">
        <f>212.43</f>
        <v>212.43</v>
      </c>
      <c r="X112" s="4">
        <f>6694.05</f>
        <v>6694.05</v>
      </c>
      <c r="Y112" s="4">
        <f>16544.6</f>
        <v>16544.599999999999</v>
      </c>
      <c r="Z112" s="4">
        <f>212.43</f>
        <v>212.43</v>
      </c>
      <c r="AA112" s="4">
        <f>6694.05</f>
        <v>6694.05</v>
      </c>
      <c r="AB112" s="4">
        <f>16544.6</f>
        <v>16544.599999999999</v>
      </c>
      <c r="AC112" s="4">
        <f>212.43</f>
        <v>212.43</v>
      </c>
      <c r="AD112" s="4">
        <f>6694.05</f>
        <v>6694.05</v>
      </c>
      <c r="AE112" s="4">
        <f>16544.6</f>
        <v>16544.599999999999</v>
      </c>
      <c r="AF112" s="4">
        <f>212.43</f>
        <v>212.43</v>
      </c>
      <c r="AG112" s="4">
        <f>6694.05</f>
        <v>6694.05</v>
      </c>
      <c r="AH112" s="4">
        <f>16544.6</f>
        <v>16544.599999999999</v>
      </c>
      <c r="AI112" s="4">
        <f>212.43</f>
        <v>212.43</v>
      </c>
      <c r="AJ112" s="4">
        <f>6694.05</f>
        <v>6694.05</v>
      </c>
      <c r="AK112" s="4">
        <f>16544.6</f>
        <v>16544.599999999999</v>
      </c>
      <c r="AL112" s="4">
        <f>212.43</f>
        <v>212.43</v>
      </c>
      <c r="AM112" s="4">
        <f>6694.05</f>
        <v>6694.05</v>
      </c>
      <c r="AN112" s="4"/>
      <c r="AO112" s="4"/>
      <c r="AP112" s="4"/>
      <c r="AQ112" s="4"/>
      <c r="AR112" s="4"/>
      <c r="AS112" s="4"/>
      <c r="AT112" s="4"/>
      <c r="AU112" s="4"/>
      <c r="AV112" s="4"/>
      <c r="AW112" s="4"/>
    </row>
    <row r="113" spans="1:49" hidden="1" outlineLevel="1" x14ac:dyDescent="0.2">
      <c r="A113" s="2" t="s">
        <v>111</v>
      </c>
      <c r="B113" s="3"/>
      <c r="C113" s="4">
        <f>218.84</f>
        <v>218.84</v>
      </c>
      <c r="D113" s="4">
        <f>59.96</f>
        <v>59.96</v>
      </c>
      <c r="E113" s="3"/>
      <c r="F113" s="4">
        <f>218.84</f>
        <v>218.84</v>
      </c>
      <c r="G113" s="4">
        <f>59.96</f>
        <v>59.96</v>
      </c>
      <c r="H113" s="3"/>
      <c r="I113" s="4">
        <f>218.84</f>
        <v>218.84</v>
      </c>
      <c r="J113" s="4">
        <f>59.96</f>
        <v>59.96</v>
      </c>
      <c r="K113" s="3"/>
      <c r="L113" s="4">
        <f>218.84</f>
        <v>218.84</v>
      </c>
      <c r="M113" s="4">
        <f>59.96</f>
        <v>59.96</v>
      </c>
      <c r="N113" s="3"/>
      <c r="O113" s="4">
        <f>218.84</f>
        <v>218.84</v>
      </c>
      <c r="P113" s="4">
        <f>59.96</f>
        <v>59.96</v>
      </c>
      <c r="Q113" s="3"/>
      <c r="R113" s="4">
        <f>218.84</f>
        <v>218.84</v>
      </c>
      <c r="S113" s="4">
        <f>59.96</f>
        <v>59.96</v>
      </c>
      <c r="T113" s="3"/>
      <c r="U113" s="4">
        <f>218.84</f>
        <v>218.84</v>
      </c>
      <c r="V113" s="4">
        <f>59.96</f>
        <v>59.96</v>
      </c>
      <c r="W113" s="3"/>
      <c r="X113" s="4">
        <f>218.84</f>
        <v>218.84</v>
      </c>
      <c r="Y113" s="4">
        <f>59.96</f>
        <v>59.96</v>
      </c>
      <c r="Z113" s="3"/>
      <c r="AA113" s="4">
        <f>218.84</f>
        <v>218.84</v>
      </c>
      <c r="AB113" s="4">
        <f>59.96</f>
        <v>59.96</v>
      </c>
      <c r="AC113" s="3"/>
      <c r="AD113" s="4">
        <f>218.84</f>
        <v>218.84</v>
      </c>
      <c r="AE113" s="4">
        <f>59.96</f>
        <v>59.96</v>
      </c>
      <c r="AF113" s="3"/>
      <c r="AG113" s="4">
        <f>218.84</f>
        <v>218.84</v>
      </c>
      <c r="AH113" s="4">
        <f>59.96</f>
        <v>59.96</v>
      </c>
      <c r="AI113" s="3"/>
      <c r="AJ113" s="4">
        <f>218.84</f>
        <v>218.84</v>
      </c>
      <c r="AK113" s="4">
        <f>59.96</f>
        <v>59.96</v>
      </c>
      <c r="AL113" s="3"/>
      <c r="AM113" s="4">
        <f>218.84</f>
        <v>218.84</v>
      </c>
      <c r="AN113" s="4"/>
      <c r="AO113" s="3"/>
      <c r="AP113" s="4"/>
      <c r="AQ113" s="4"/>
      <c r="AR113" s="3"/>
      <c r="AS113" s="4"/>
      <c r="AT113" s="4"/>
      <c r="AU113" s="3"/>
      <c r="AV113" s="4"/>
      <c r="AW113" s="4"/>
    </row>
    <row r="114" spans="1:49" hidden="1" outlineLevel="1" x14ac:dyDescent="0.2">
      <c r="A114" s="2" t="s">
        <v>112</v>
      </c>
      <c r="B114" s="4">
        <f>7354.12</f>
        <v>7354.12</v>
      </c>
      <c r="C114" s="4">
        <f>11253.63</f>
        <v>11253.63</v>
      </c>
      <c r="D114" s="4">
        <f>6373.95</f>
        <v>6373.95</v>
      </c>
      <c r="E114" s="4">
        <f>7354.12</f>
        <v>7354.12</v>
      </c>
      <c r="F114" s="4">
        <f>11253.63</f>
        <v>11253.63</v>
      </c>
      <c r="G114" s="4">
        <f>6373.95</f>
        <v>6373.95</v>
      </c>
      <c r="H114" s="4">
        <f>7354.12</f>
        <v>7354.12</v>
      </c>
      <c r="I114" s="4">
        <f>11253.63</f>
        <v>11253.63</v>
      </c>
      <c r="J114" s="4">
        <f>6373.95</f>
        <v>6373.95</v>
      </c>
      <c r="K114" s="4">
        <f>7354.12</f>
        <v>7354.12</v>
      </c>
      <c r="L114" s="4">
        <f>11253.63</f>
        <v>11253.63</v>
      </c>
      <c r="M114" s="4">
        <f>6373.95</f>
        <v>6373.95</v>
      </c>
      <c r="N114" s="4">
        <f>7354.12</f>
        <v>7354.12</v>
      </c>
      <c r="O114" s="4">
        <f>11253.63</f>
        <v>11253.63</v>
      </c>
      <c r="P114" s="4">
        <f>6373.95</f>
        <v>6373.95</v>
      </c>
      <c r="Q114" s="4">
        <f>7354.12</f>
        <v>7354.12</v>
      </c>
      <c r="R114" s="4">
        <f>11253.63</f>
        <v>11253.63</v>
      </c>
      <c r="S114" s="4">
        <f>6373.95</f>
        <v>6373.95</v>
      </c>
      <c r="T114" s="4">
        <f>7354.12</f>
        <v>7354.12</v>
      </c>
      <c r="U114" s="4">
        <f>11253.63</f>
        <v>11253.63</v>
      </c>
      <c r="V114" s="4">
        <f>6373.95</f>
        <v>6373.95</v>
      </c>
      <c r="W114" s="4">
        <f>7354.12</f>
        <v>7354.12</v>
      </c>
      <c r="X114" s="4">
        <f>11253.63</f>
        <v>11253.63</v>
      </c>
      <c r="Y114" s="4">
        <f>6373.95</f>
        <v>6373.95</v>
      </c>
      <c r="Z114" s="4">
        <f>7354.12</f>
        <v>7354.12</v>
      </c>
      <c r="AA114" s="4">
        <f>11253.63</f>
        <v>11253.63</v>
      </c>
      <c r="AB114" s="4">
        <f>6373.95</f>
        <v>6373.95</v>
      </c>
      <c r="AC114" s="4">
        <f>7354.12</f>
        <v>7354.12</v>
      </c>
      <c r="AD114" s="4">
        <f>11253.63</f>
        <v>11253.63</v>
      </c>
      <c r="AE114" s="4">
        <f>6373.95</f>
        <v>6373.95</v>
      </c>
      <c r="AF114" s="4">
        <f>7354.12</f>
        <v>7354.12</v>
      </c>
      <c r="AG114" s="4">
        <f>11253.63</f>
        <v>11253.63</v>
      </c>
      <c r="AH114" s="4">
        <f>6373.95</f>
        <v>6373.95</v>
      </c>
      <c r="AI114" s="4">
        <f>7354.12</f>
        <v>7354.12</v>
      </c>
      <c r="AJ114" s="4">
        <f>11253.63</f>
        <v>11253.63</v>
      </c>
      <c r="AK114" s="4">
        <f>6373.95</f>
        <v>6373.95</v>
      </c>
      <c r="AL114" s="4">
        <f>7354.12</f>
        <v>7354.12</v>
      </c>
      <c r="AM114" s="4">
        <f>11253.63</f>
        <v>11253.63</v>
      </c>
      <c r="AN114" s="4"/>
      <c r="AO114" s="4"/>
      <c r="AP114" s="4"/>
      <c r="AQ114" s="4"/>
      <c r="AR114" s="4"/>
      <c r="AS114" s="4"/>
      <c r="AT114" s="4"/>
      <c r="AU114" s="4"/>
      <c r="AV114" s="4"/>
      <c r="AW114" s="4"/>
    </row>
    <row r="115" spans="1:49" hidden="1" outlineLevel="1" x14ac:dyDescent="0.2">
      <c r="A115" s="2" t="s">
        <v>113</v>
      </c>
      <c r="B115" s="4">
        <f>2282.7</f>
        <v>2282.6999999999998</v>
      </c>
      <c r="C115" s="4">
        <f>915.64</f>
        <v>915.64</v>
      </c>
      <c r="D115" s="4">
        <f>1170.3</f>
        <v>1170.3</v>
      </c>
      <c r="E115" s="4">
        <f>2282.7</f>
        <v>2282.6999999999998</v>
      </c>
      <c r="F115" s="4">
        <f>915.64</f>
        <v>915.64</v>
      </c>
      <c r="G115" s="4">
        <f>1170.3</f>
        <v>1170.3</v>
      </c>
      <c r="H115" s="4">
        <f>2282.7</f>
        <v>2282.6999999999998</v>
      </c>
      <c r="I115" s="4">
        <f>915.64</f>
        <v>915.64</v>
      </c>
      <c r="J115" s="4">
        <f>1170.3</f>
        <v>1170.3</v>
      </c>
      <c r="K115" s="4">
        <f>2282.7</f>
        <v>2282.6999999999998</v>
      </c>
      <c r="L115" s="4">
        <f>915.64</f>
        <v>915.64</v>
      </c>
      <c r="M115" s="4">
        <f>1170.3</f>
        <v>1170.3</v>
      </c>
      <c r="N115" s="4">
        <f>2282.7</f>
        <v>2282.6999999999998</v>
      </c>
      <c r="O115" s="4">
        <f>915.64</f>
        <v>915.64</v>
      </c>
      <c r="P115" s="4">
        <f>1170.3</f>
        <v>1170.3</v>
      </c>
      <c r="Q115" s="4">
        <f>2282.7</f>
        <v>2282.6999999999998</v>
      </c>
      <c r="R115" s="4">
        <f>915.64</f>
        <v>915.64</v>
      </c>
      <c r="S115" s="4">
        <f>1170.3</f>
        <v>1170.3</v>
      </c>
      <c r="T115" s="4">
        <f>2282.7</f>
        <v>2282.6999999999998</v>
      </c>
      <c r="U115" s="4">
        <f>915.64</f>
        <v>915.64</v>
      </c>
      <c r="V115" s="4">
        <f>1170.3</f>
        <v>1170.3</v>
      </c>
      <c r="W115" s="4">
        <f>2282.7</f>
        <v>2282.6999999999998</v>
      </c>
      <c r="X115" s="4">
        <f>915.64</f>
        <v>915.64</v>
      </c>
      <c r="Y115" s="4">
        <f>1170.3</f>
        <v>1170.3</v>
      </c>
      <c r="Z115" s="4">
        <f>2282.7</f>
        <v>2282.6999999999998</v>
      </c>
      <c r="AA115" s="4">
        <f>915.64</f>
        <v>915.64</v>
      </c>
      <c r="AB115" s="4">
        <f>1170.3</f>
        <v>1170.3</v>
      </c>
      <c r="AC115" s="4">
        <f>2282.7</f>
        <v>2282.6999999999998</v>
      </c>
      <c r="AD115" s="4">
        <f>915.64</f>
        <v>915.64</v>
      </c>
      <c r="AE115" s="4">
        <f>1170.3</f>
        <v>1170.3</v>
      </c>
      <c r="AF115" s="4">
        <f>2282.7</f>
        <v>2282.6999999999998</v>
      </c>
      <c r="AG115" s="4">
        <f>915.64</f>
        <v>915.64</v>
      </c>
      <c r="AH115" s="4">
        <f>1170.3</f>
        <v>1170.3</v>
      </c>
      <c r="AI115" s="4">
        <f>2282.7</f>
        <v>2282.6999999999998</v>
      </c>
      <c r="AJ115" s="4">
        <f>915.64</f>
        <v>915.64</v>
      </c>
      <c r="AK115" s="4">
        <f>1170.3</f>
        <v>1170.3</v>
      </c>
      <c r="AL115" s="4">
        <f>2282.7</f>
        <v>2282.6999999999998</v>
      </c>
      <c r="AM115" s="4">
        <f>915.64</f>
        <v>915.64</v>
      </c>
      <c r="AN115" s="4"/>
      <c r="AO115" s="4"/>
      <c r="AP115" s="4"/>
      <c r="AQ115" s="4"/>
      <c r="AR115" s="4"/>
      <c r="AS115" s="4"/>
      <c r="AT115" s="4"/>
      <c r="AU115" s="4"/>
      <c r="AV115" s="4"/>
      <c r="AW115" s="4"/>
    </row>
    <row r="116" spans="1:49" hidden="1" outlineLevel="1" x14ac:dyDescent="0.2">
      <c r="A116" s="2" t="s">
        <v>114</v>
      </c>
      <c r="B116" s="4">
        <f>600</f>
        <v>600</v>
      </c>
      <c r="C116" s="4">
        <f>300</f>
        <v>300</v>
      </c>
      <c r="D116" s="3"/>
      <c r="E116" s="4">
        <f>600</f>
        <v>600</v>
      </c>
      <c r="F116" s="4">
        <f>300</f>
        <v>300</v>
      </c>
      <c r="G116" s="3"/>
      <c r="H116" s="4">
        <f>600</f>
        <v>600</v>
      </c>
      <c r="I116" s="4">
        <f>300</f>
        <v>300</v>
      </c>
      <c r="J116" s="3"/>
      <c r="K116" s="4">
        <f>600</f>
        <v>600</v>
      </c>
      <c r="L116" s="4">
        <f>300</f>
        <v>300</v>
      </c>
      <c r="M116" s="3"/>
      <c r="N116" s="4">
        <f>600</f>
        <v>600</v>
      </c>
      <c r="O116" s="4">
        <f>300</f>
        <v>300</v>
      </c>
      <c r="P116" s="3"/>
      <c r="Q116" s="4">
        <f>600</f>
        <v>600</v>
      </c>
      <c r="R116" s="4">
        <f>300</f>
        <v>300</v>
      </c>
      <c r="S116" s="3"/>
      <c r="T116" s="4">
        <f>600</f>
        <v>600</v>
      </c>
      <c r="U116" s="4">
        <f>300</f>
        <v>300</v>
      </c>
      <c r="V116" s="3"/>
      <c r="W116" s="4">
        <f>600</f>
        <v>600</v>
      </c>
      <c r="X116" s="4">
        <f>300</f>
        <v>300</v>
      </c>
      <c r="Y116" s="3"/>
      <c r="Z116" s="4">
        <f>600</f>
        <v>600</v>
      </c>
      <c r="AA116" s="4">
        <f>300</f>
        <v>300</v>
      </c>
      <c r="AB116" s="3"/>
      <c r="AC116" s="4">
        <f>600</f>
        <v>600</v>
      </c>
      <c r="AD116" s="4">
        <f>300</f>
        <v>300</v>
      </c>
      <c r="AE116" s="3"/>
      <c r="AF116" s="4">
        <f>600</f>
        <v>600</v>
      </c>
      <c r="AG116" s="4">
        <f>300</f>
        <v>300</v>
      </c>
      <c r="AH116" s="3"/>
      <c r="AI116" s="4">
        <f>600</f>
        <v>600</v>
      </c>
      <c r="AJ116" s="4">
        <f>300</f>
        <v>300</v>
      </c>
      <c r="AK116" s="3"/>
      <c r="AL116" s="4">
        <f>600</f>
        <v>600</v>
      </c>
      <c r="AM116" s="4">
        <f>300</f>
        <v>300</v>
      </c>
      <c r="AN116" s="3"/>
      <c r="AO116" s="4"/>
      <c r="AP116" s="4"/>
      <c r="AQ116" s="3"/>
      <c r="AR116" s="4"/>
      <c r="AS116" s="4"/>
      <c r="AT116" s="3"/>
      <c r="AU116" s="4"/>
      <c r="AV116" s="4"/>
      <c r="AW116" s="3"/>
    </row>
    <row r="117" spans="1:49" collapsed="1" x14ac:dyDescent="0.2">
      <c r="A117" s="2" t="s">
        <v>115</v>
      </c>
      <c r="B117" s="5">
        <f>(((B113)+(B114))+(B115))+(B116)</f>
        <v>10236.82</v>
      </c>
      <c r="C117" s="5">
        <f>(((C113)+(C114))+(C115))+(C116)</f>
        <v>12688.109999999999</v>
      </c>
      <c r="D117" s="5">
        <f>(((D113)+(D114))+(D115))+(D116)</f>
        <v>7604.21</v>
      </c>
      <c r="E117" s="5">
        <f>(((E113)+(E114))+(E115))+(E116)</f>
        <v>10236.82</v>
      </c>
      <c r="F117" s="5">
        <f>(((F113)+(F114))+(F115))+(F116)</f>
        <v>12688.109999999999</v>
      </c>
      <c r="G117" s="5">
        <f>(((G113)+(G114))+(G115))+(G116)</f>
        <v>7604.21</v>
      </c>
      <c r="H117" s="5">
        <f>(((H113)+(H114))+(H115))+(H116)</f>
        <v>10236.82</v>
      </c>
      <c r="I117" s="5">
        <f>(((I113)+(I114))+(I115))+(I116)</f>
        <v>12688.109999999999</v>
      </c>
      <c r="J117" s="5">
        <f>(((J113)+(J114))+(J115))+(J116)</f>
        <v>7604.21</v>
      </c>
      <c r="K117" s="5">
        <f>(((K113)+(K114))+(K115))+(K116)</f>
        <v>10236.82</v>
      </c>
      <c r="L117" s="5">
        <f>(((L113)+(L114))+(L115))+(L116)</f>
        <v>12688.109999999999</v>
      </c>
      <c r="M117" s="5">
        <f>(((M113)+(M114))+(M115))+(M116)</f>
        <v>7604.21</v>
      </c>
      <c r="N117" s="5">
        <f>(((N113)+(N114))+(N115))+(N116)</f>
        <v>10236.82</v>
      </c>
      <c r="O117" s="5">
        <f>(((O113)+(O114))+(O115))+(O116)</f>
        <v>12688.109999999999</v>
      </c>
      <c r="P117" s="5">
        <f>(((P113)+(P114))+(P115))+(P116)</f>
        <v>7604.21</v>
      </c>
      <c r="Q117" s="5">
        <f>(((Q113)+(Q114))+(Q115))+(Q116)</f>
        <v>10236.82</v>
      </c>
      <c r="R117" s="5">
        <f>(((R113)+(R114))+(R115))+(R116)</f>
        <v>12688.109999999999</v>
      </c>
      <c r="S117" s="5">
        <f>(((S113)+(S114))+(S115))+(S116)</f>
        <v>7604.21</v>
      </c>
      <c r="T117" s="5">
        <f>(((T113)+(T114))+(T115))+(T116)</f>
        <v>10236.82</v>
      </c>
      <c r="U117" s="5">
        <f>(((U113)+(U114))+(U115))+(U116)</f>
        <v>12688.109999999999</v>
      </c>
      <c r="V117" s="5">
        <f>(((V113)+(V114))+(V115))+(V116)</f>
        <v>7604.21</v>
      </c>
      <c r="W117" s="5">
        <f>(((W113)+(W114))+(W115))+(W116)</f>
        <v>10236.82</v>
      </c>
      <c r="X117" s="5">
        <f>(((X113)+(X114))+(X115))+(X116)</f>
        <v>12688.109999999999</v>
      </c>
      <c r="Y117" s="5">
        <f>(((Y113)+(Y114))+(Y115))+(Y116)</f>
        <v>7604.21</v>
      </c>
      <c r="Z117" s="5">
        <f>(((Z113)+(Z114))+(Z115))+(Z116)</f>
        <v>10236.82</v>
      </c>
      <c r="AA117" s="5">
        <f>(((AA113)+(AA114))+(AA115))+(AA116)</f>
        <v>12688.109999999999</v>
      </c>
      <c r="AB117" s="5">
        <f>(((AB113)+(AB114))+(AB115))+(AB116)</f>
        <v>7604.21</v>
      </c>
      <c r="AC117" s="5">
        <f>(((AC113)+(AC114))+(AC115))+(AC116)</f>
        <v>10236.82</v>
      </c>
      <c r="AD117" s="5">
        <f>(((AD113)+(AD114))+(AD115))+(AD116)</f>
        <v>12688.109999999999</v>
      </c>
      <c r="AE117" s="5">
        <f>(((AE113)+(AE114))+(AE115))+(AE116)</f>
        <v>7604.21</v>
      </c>
      <c r="AF117" s="5">
        <f>(((AF113)+(AF114))+(AF115))+(AF116)</f>
        <v>10236.82</v>
      </c>
      <c r="AG117" s="5">
        <f>(((AG113)+(AG114))+(AG115))+(AG116)</f>
        <v>12688.109999999999</v>
      </c>
      <c r="AH117" s="5">
        <f>(((AH113)+(AH114))+(AH115))+(AH116)</f>
        <v>7604.21</v>
      </c>
      <c r="AI117" s="5">
        <f>(((AI113)+(AI114))+(AI115))+(AI116)</f>
        <v>10236.82</v>
      </c>
      <c r="AJ117" s="5">
        <f>(((AJ113)+(AJ114))+(AJ115))+(AJ116)</f>
        <v>12688.109999999999</v>
      </c>
      <c r="AK117" s="5">
        <f>(((AK113)+(AK114))+(AK115))+(AK116)</f>
        <v>7604.21</v>
      </c>
      <c r="AL117" s="5">
        <f>(((AL113)+(AL114))+(AL115))+(AL116)</f>
        <v>10236.82</v>
      </c>
      <c r="AM117" s="5">
        <f>(((AM113)+(AM114))+(AM115))+(AM116)</f>
        <v>12688.109999999999</v>
      </c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hidden="1" outlineLevel="1" x14ac:dyDescent="0.2">
      <c r="A118" s="2" t="s">
        <v>116</v>
      </c>
      <c r="B118" s="3"/>
      <c r="C118" s="3"/>
      <c r="D118" s="4">
        <f>4441</f>
        <v>4441</v>
      </c>
      <c r="E118" s="3"/>
      <c r="F118" s="3"/>
      <c r="G118" s="4">
        <f>4441</f>
        <v>4441</v>
      </c>
      <c r="H118" s="3"/>
      <c r="I118" s="3"/>
      <c r="J118" s="4">
        <f>4441</f>
        <v>4441</v>
      </c>
      <c r="K118" s="3"/>
      <c r="L118" s="3"/>
      <c r="M118" s="4">
        <f>4441</f>
        <v>4441</v>
      </c>
      <c r="N118" s="3"/>
      <c r="O118" s="3"/>
      <c r="P118" s="4">
        <f>4441</f>
        <v>4441</v>
      </c>
      <c r="Q118" s="3"/>
      <c r="R118" s="3"/>
      <c r="S118" s="4">
        <f>4441</f>
        <v>4441</v>
      </c>
      <c r="T118" s="3"/>
      <c r="U118" s="3"/>
      <c r="V118" s="4">
        <f>4441</f>
        <v>4441</v>
      </c>
      <c r="W118" s="3"/>
      <c r="X118" s="3"/>
      <c r="Y118" s="4">
        <f>4441</f>
        <v>4441</v>
      </c>
      <c r="Z118" s="3"/>
      <c r="AA118" s="3"/>
      <c r="AB118" s="4">
        <f>4441</f>
        <v>4441</v>
      </c>
      <c r="AC118" s="3"/>
      <c r="AD118" s="3"/>
      <c r="AE118" s="4">
        <f>4441</f>
        <v>4441</v>
      </c>
      <c r="AF118" s="3"/>
      <c r="AG118" s="3"/>
      <c r="AH118" s="4">
        <f>4441</f>
        <v>4441</v>
      </c>
      <c r="AI118" s="3"/>
      <c r="AJ118" s="3"/>
      <c r="AK118" s="4">
        <f>4441</f>
        <v>4441</v>
      </c>
      <c r="AL118" s="3"/>
      <c r="AM118" s="3"/>
      <c r="AN118" s="4"/>
      <c r="AO118" s="3"/>
      <c r="AP118" s="3"/>
      <c r="AQ118" s="4"/>
      <c r="AR118" s="3"/>
      <c r="AS118" s="3"/>
      <c r="AT118" s="4"/>
      <c r="AU118" s="3"/>
      <c r="AV118" s="3"/>
      <c r="AW118" s="4"/>
    </row>
    <row r="119" spans="1:49" hidden="1" outlineLevel="1" x14ac:dyDescent="0.2">
      <c r="A119" s="2" t="s">
        <v>117</v>
      </c>
      <c r="B119" s="4">
        <f>62496.58</f>
        <v>62496.58</v>
      </c>
      <c r="C119" s="4">
        <f>54837.02</f>
        <v>54837.02</v>
      </c>
      <c r="D119" s="4">
        <f>28771.19</f>
        <v>28771.19</v>
      </c>
      <c r="E119" s="4">
        <f>62496.58</f>
        <v>62496.58</v>
      </c>
      <c r="F119" s="4">
        <f>54837.02</f>
        <v>54837.02</v>
      </c>
      <c r="G119" s="4">
        <f>28771.19</f>
        <v>28771.19</v>
      </c>
      <c r="H119" s="4">
        <f>62496.58</f>
        <v>62496.58</v>
      </c>
      <c r="I119" s="4">
        <f>54837.02</f>
        <v>54837.02</v>
      </c>
      <c r="J119" s="4">
        <f>28771.19</f>
        <v>28771.19</v>
      </c>
      <c r="K119" s="4">
        <f>62496.58</f>
        <v>62496.58</v>
      </c>
      <c r="L119" s="4">
        <f>54837.02</f>
        <v>54837.02</v>
      </c>
      <c r="M119" s="4">
        <f>28771.19</f>
        <v>28771.19</v>
      </c>
      <c r="N119" s="4">
        <f>62496.58</f>
        <v>62496.58</v>
      </c>
      <c r="O119" s="4">
        <f>54837.02</f>
        <v>54837.02</v>
      </c>
      <c r="P119" s="4">
        <f>28771.19</f>
        <v>28771.19</v>
      </c>
      <c r="Q119" s="4">
        <f>62496.58</f>
        <v>62496.58</v>
      </c>
      <c r="R119" s="4">
        <f>54837.02</f>
        <v>54837.02</v>
      </c>
      <c r="S119" s="4">
        <f>28771.19</f>
        <v>28771.19</v>
      </c>
      <c r="T119" s="4">
        <f>62496.58</f>
        <v>62496.58</v>
      </c>
      <c r="U119" s="4">
        <f>54837.02</f>
        <v>54837.02</v>
      </c>
      <c r="V119" s="4">
        <f>28771.19</f>
        <v>28771.19</v>
      </c>
      <c r="W119" s="4">
        <f>62496.58</f>
        <v>62496.58</v>
      </c>
      <c r="X119" s="4">
        <f>54837.02</f>
        <v>54837.02</v>
      </c>
      <c r="Y119" s="4">
        <f>28771.19</f>
        <v>28771.19</v>
      </c>
      <c r="Z119" s="4">
        <f>62496.58</f>
        <v>62496.58</v>
      </c>
      <c r="AA119" s="4">
        <f>54837.02</f>
        <v>54837.02</v>
      </c>
      <c r="AB119" s="4">
        <f>28771.19</f>
        <v>28771.19</v>
      </c>
      <c r="AC119" s="4">
        <f>62496.58</f>
        <v>62496.58</v>
      </c>
      <c r="AD119" s="4">
        <f>54837.02</f>
        <v>54837.02</v>
      </c>
      <c r="AE119" s="4">
        <f>28771.19</f>
        <v>28771.19</v>
      </c>
      <c r="AF119" s="4">
        <f>62496.58</f>
        <v>62496.58</v>
      </c>
      <c r="AG119" s="4">
        <f>54837.02</f>
        <v>54837.02</v>
      </c>
      <c r="AH119" s="4">
        <f>28771.19</f>
        <v>28771.19</v>
      </c>
      <c r="AI119" s="4">
        <f>62496.58</f>
        <v>62496.58</v>
      </c>
      <c r="AJ119" s="4">
        <f>54837.02</f>
        <v>54837.02</v>
      </c>
      <c r="AK119" s="4">
        <f>28771.19</f>
        <v>28771.19</v>
      </c>
      <c r="AL119" s="4">
        <f>62496.58</f>
        <v>62496.58</v>
      </c>
      <c r="AM119" s="4">
        <f>54837.02</f>
        <v>54837.02</v>
      </c>
      <c r="AN119" s="4"/>
      <c r="AO119" s="4"/>
      <c r="AP119" s="4"/>
      <c r="AQ119" s="4"/>
      <c r="AR119" s="4"/>
      <c r="AS119" s="4"/>
      <c r="AT119" s="4"/>
      <c r="AU119" s="4"/>
      <c r="AV119" s="4"/>
      <c r="AW119" s="4"/>
    </row>
    <row r="120" spans="1:49" hidden="1" outlineLevel="1" x14ac:dyDescent="0.2">
      <c r="A120" s="2" t="s">
        <v>118</v>
      </c>
      <c r="B120" s="4">
        <f>11496.47</f>
        <v>11496.47</v>
      </c>
      <c r="C120" s="4">
        <f>4737.75</f>
        <v>4737.75</v>
      </c>
      <c r="D120" s="4">
        <f>7595.68</f>
        <v>7595.68</v>
      </c>
      <c r="E120" s="4">
        <f>11496.47</f>
        <v>11496.47</v>
      </c>
      <c r="F120" s="4">
        <f>4737.75</f>
        <v>4737.75</v>
      </c>
      <c r="G120" s="4">
        <f>7595.68</f>
        <v>7595.68</v>
      </c>
      <c r="H120" s="4">
        <f>11496.47</f>
        <v>11496.47</v>
      </c>
      <c r="I120" s="4">
        <f>4737.75</f>
        <v>4737.75</v>
      </c>
      <c r="J120" s="4">
        <f>7595.68</f>
        <v>7595.68</v>
      </c>
      <c r="K120" s="4">
        <f>11496.47</f>
        <v>11496.47</v>
      </c>
      <c r="L120" s="4">
        <f>4737.75</f>
        <v>4737.75</v>
      </c>
      <c r="M120" s="4">
        <f>7595.68</f>
        <v>7595.68</v>
      </c>
      <c r="N120" s="4">
        <f>11496.47</f>
        <v>11496.47</v>
      </c>
      <c r="O120" s="4">
        <f>4737.75</f>
        <v>4737.75</v>
      </c>
      <c r="P120" s="4">
        <f>7595.68</f>
        <v>7595.68</v>
      </c>
      <c r="Q120" s="4">
        <f>11496.47</f>
        <v>11496.47</v>
      </c>
      <c r="R120" s="4">
        <f>4737.75</f>
        <v>4737.75</v>
      </c>
      <c r="S120" s="4">
        <f>7595.68</f>
        <v>7595.68</v>
      </c>
      <c r="T120" s="4">
        <f>11496.47</f>
        <v>11496.47</v>
      </c>
      <c r="U120" s="4">
        <f>4737.75</f>
        <v>4737.75</v>
      </c>
      <c r="V120" s="4">
        <f>7595.68</f>
        <v>7595.68</v>
      </c>
      <c r="W120" s="4">
        <f>11496.47</f>
        <v>11496.47</v>
      </c>
      <c r="X120" s="4">
        <f>4737.75</f>
        <v>4737.75</v>
      </c>
      <c r="Y120" s="4">
        <f>7595.68</f>
        <v>7595.68</v>
      </c>
      <c r="Z120" s="4">
        <f>11496.47</f>
        <v>11496.47</v>
      </c>
      <c r="AA120" s="4">
        <f>4737.75</f>
        <v>4737.75</v>
      </c>
      <c r="AB120" s="4">
        <f>7595.68</f>
        <v>7595.68</v>
      </c>
      <c r="AC120" s="4">
        <f>11496.47</f>
        <v>11496.47</v>
      </c>
      <c r="AD120" s="4">
        <f>4737.75</f>
        <v>4737.75</v>
      </c>
      <c r="AE120" s="4">
        <f>7595.68</f>
        <v>7595.68</v>
      </c>
      <c r="AF120" s="4">
        <f>11496.47</f>
        <v>11496.47</v>
      </c>
      <c r="AG120" s="4">
        <f>4737.75</f>
        <v>4737.75</v>
      </c>
      <c r="AH120" s="4">
        <f>7595.68</f>
        <v>7595.68</v>
      </c>
      <c r="AI120" s="4">
        <f>11496.47</f>
        <v>11496.47</v>
      </c>
      <c r="AJ120" s="4">
        <f>4737.75</f>
        <v>4737.75</v>
      </c>
      <c r="AK120" s="4">
        <f>7595.68</f>
        <v>7595.68</v>
      </c>
      <c r="AL120" s="4">
        <f>11496.47</f>
        <v>11496.47</v>
      </c>
      <c r="AM120" s="4">
        <f>4737.75</f>
        <v>4737.75</v>
      </c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spans="1:49" hidden="1" outlineLevel="1" x14ac:dyDescent="0.2">
      <c r="A121" s="2" t="s">
        <v>119</v>
      </c>
      <c r="B121" s="4">
        <f>6659.78</f>
        <v>6659.78</v>
      </c>
      <c r="C121" s="4">
        <f>681.41</f>
        <v>681.41</v>
      </c>
      <c r="D121" s="4">
        <f>965</f>
        <v>965</v>
      </c>
      <c r="E121" s="4">
        <f>6659.78</f>
        <v>6659.78</v>
      </c>
      <c r="F121" s="4">
        <f>681.41</f>
        <v>681.41</v>
      </c>
      <c r="G121" s="4">
        <f>965</f>
        <v>965</v>
      </c>
      <c r="H121" s="4">
        <f>6659.78</f>
        <v>6659.78</v>
      </c>
      <c r="I121" s="4">
        <f>681.41</f>
        <v>681.41</v>
      </c>
      <c r="J121" s="4">
        <f>965</f>
        <v>965</v>
      </c>
      <c r="K121" s="4">
        <f>6659.78</f>
        <v>6659.78</v>
      </c>
      <c r="L121" s="4">
        <f>681.41</f>
        <v>681.41</v>
      </c>
      <c r="M121" s="4">
        <f>965</f>
        <v>965</v>
      </c>
      <c r="N121" s="4">
        <f>6659.78</f>
        <v>6659.78</v>
      </c>
      <c r="O121" s="4">
        <f>681.41</f>
        <v>681.41</v>
      </c>
      <c r="P121" s="4">
        <f>965</f>
        <v>965</v>
      </c>
      <c r="Q121" s="4">
        <f>6659.78</f>
        <v>6659.78</v>
      </c>
      <c r="R121" s="4">
        <f>681.41</f>
        <v>681.41</v>
      </c>
      <c r="S121" s="4">
        <f>965</f>
        <v>965</v>
      </c>
      <c r="T121" s="4">
        <f>6659.78</f>
        <v>6659.78</v>
      </c>
      <c r="U121" s="4">
        <f>681.41</f>
        <v>681.41</v>
      </c>
      <c r="V121" s="4">
        <f>965</f>
        <v>965</v>
      </c>
      <c r="W121" s="4">
        <f>6659.78</f>
        <v>6659.78</v>
      </c>
      <c r="X121" s="4">
        <f>681.41</f>
        <v>681.41</v>
      </c>
      <c r="Y121" s="4">
        <f>965</f>
        <v>965</v>
      </c>
      <c r="Z121" s="4">
        <f>6659.78</f>
        <v>6659.78</v>
      </c>
      <c r="AA121" s="4">
        <f>681.41</f>
        <v>681.41</v>
      </c>
      <c r="AB121" s="4">
        <f>965</f>
        <v>965</v>
      </c>
      <c r="AC121" s="4">
        <f>6659.78</f>
        <v>6659.78</v>
      </c>
      <c r="AD121" s="4">
        <f>681.41</f>
        <v>681.41</v>
      </c>
      <c r="AE121" s="4">
        <f>965</f>
        <v>965</v>
      </c>
      <c r="AF121" s="4">
        <f>6659.78</f>
        <v>6659.78</v>
      </c>
      <c r="AG121" s="4">
        <f>681.41</f>
        <v>681.41</v>
      </c>
      <c r="AH121" s="4">
        <f>965</f>
        <v>965</v>
      </c>
      <c r="AI121" s="4">
        <f>6659.78</f>
        <v>6659.78</v>
      </c>
      <c r="AJ121" s="4">
        <f>681.41</f>
        <v>681.41</v>
      </c>
      <c r="AK121" s="4">
        <f>965</f>
        <v>965</v>
      </c>
      <c r="AL121" s="4">
        <f>6659.78</f>
        <v>6659.78</v>
      </c>
      <c r="AM121" s="4">
        <f>681.41</f>
        <v>681.41</v>
      </c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spans="1:49" hidden="1" outlineLevel="1" x14ac:dyDescent="0.2">
      <c r="A122" s="2" t="s">
        <v>120</v>
      </c>
      <c r="B122" s="4">
        <f>0</f>
        <v>0</v>
      </c>
      <c r="C122" s="4">
        <f>-13988.35</f>
        <v>-13988.35</v>
      </c>
      <c r="D122" s="4">
        <f>15520.02</f>
        <v>15520.02</v>
      </c>
      <c r="E122" s="4">
        <f>0</f>
        <v>0</v>
      </c>
      <c r="F122" s="4">
        <f>-13988.35</f>
        <v>-13988.35</v>
      </c>
      <c r="G122" s="4">
        <f>15520.02</f>
        <v>15520.02</v>
      </c>
      <c r="H122" s="4">
        <f>0</f>
        <v>0</v>
      </c>
      <c r="I122" s="4">
        <f>-13988.35</f>
        <v>-13988.35</v>
      </c>
      <c r="J122" s="4">
        <f>15520.02</f>
        <v>15520.02</v>
      </c>
      <c r="K122" s="4">
        <f>0</f>
        <v>0</v>
      </c>
      <c r="L122" s="4">
        <f>-13988.35</f>
        <v>-13988.35</v>
      </c>
      <c r="M122" s="4">
        <f>15520.02</f>
        <v>15520.02</v>
      </c>
      <c r="N122" s="4">
        <f>0</f>
        <v>0</v>
      </c>
      <c r="O122" s="4">
        <f>-13988.35</f>
        <v>-13988.35</v>
      </c>
      <c r="P122" s="4">
        <f>15520.02</f>
        <v>15520.02</v>
      </c>
      <c r="Q122" s="4">
        <f>0</f>
        <v>0</v>
      </c>
      <c r="R122" s="4">
        <f>-13988.35</f>
        <v>-13988.35</v>
      </c>
      <c r="S122" s="4">
        <f>15520.02</f>
        <v>15520.02</v>
      </c>
      <c r="T122" s="4">
        <f>0</f>
        <v>0</v>
      </c>
      <c r="U122" s="4">
        <f>-13988.35</f>
        <v>-13988.35</v>
      </c>
      <c r="V122" s="4">
        <f>15520.02</f>
        <v>15520.02</v>
      </c>
      <c r="W122" s="4">
        <f>0</f>
        <v>0</v>
      </c>
      <c r="X122" s="4">
        <f>-13988.35</f>
        <v>-13988.35</v>
      </c>
      <c r="Y122" s="4">
        <f>15520.02</f>
        <v>15520.02</v>
      </c>
      <c r="Z122" s="4">
        <f>0</f>
        <v>0</v>
      </c>
      <c r="AA122" s="4">
        <f>-13988.35</f>
        <v>-13988.35</v>
      </c>
      <c r="AB122" s="4">
        <f>15520.02</f>
        <v>15520.02</v>
      </c>
      <c r="AC122" s="4">
        <f>0</f>
        <v>0</v>
      </c>
      <c r="AD122" s="4">
        <f>-13988.35</f>
        <v>-13988.35</v>
      </c>
      <c r="AE122" s="4">
        <f>15520.02</f>
        <v>15520.02</v>
      </c>
      <c r="AF122" s="4">
        <f>0</f>
        <v>0</v>
      </c>
      <c r="AG122" s="4">
        <f>-13988.35</f>
        <v>-13988.35</v>
      </c>
      <c r="AH122" s="4">
        <f>15520.02</f>
        <v>15520.02</v>
      </c>
      <c r="AI122" s="4">
        <f>0</f>
        <v>0</v>
      </c>
      <c r="AJ122" s="4">
        <f>-13988.35</f>
        <v>-13988.35</v>
      </c>
      <c r="AK122" s="4">
        <f>15520.02</f>
        <v>15520.02</v>
      </c>
      <c r="AL122" s="4">
        <f>0</f>
        <v>0</v>
      </c>
      <c r="AM122" s="4">
        <f>-13988.35</f>
        <v>-13988.35</v>
      </c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spans="1:49" hidden="1" outlineLevel="1" x14ac:dyDescent="0.2">
      <c r="A123" s="2" t="s">
        <v>121</v>
      </c>
      <c r="B123" s="3"/>
      <c r="C123" s="3"/>
      <c r="D123" s="4">
        <f>10000</f>
        <v>10000</v>
      </c>
      <c r="E123" s="3"/>
      <c r="F123" s="3"/>
      <c r="G123" s="4">
        <f>10000</f>
        <v>10000</v>
      </c>
      <c r="H123" s="3"/>
      <c r="I123" s="3"/>
      <c r="J123" s="4">
        <f>10000</f>
        <v>10000</v>
      </c>
      <c r="K123" s="3"/>
      <c r="L123" s="3"/>
      <c r="M123" s="4">
        <f>10000</f>
        <v>10000</v>
      </c>
      <c r="N123" s="3"/>
      <c r="O123" s="3"/>
      <c r="P123" s="4">
        <f>10000</f>
        <v>10000</v>
      </c>
      <c r="Q123" s="3"/>
      <c r="R123" s="3"/>
      <c r="S123" s="4">
        <f>10000</f>
        <v>10000</v>
      </c>
      <c r="T123" s="3"/>
      <c r="U123" s="3"/>
      <c r="V123" s="4">
        <f>10000</f>
        <v>10000</v>
      </c>
      <c r="W123" s="3"/>
      <c r="X123" s="3"/>
      <c r="Y123" s="4">
        <f>10000</f>
        <v>10000</v>
      </c>
      <c r="Z123" s="3"/>
      <c r="AA123" s="3"/>
      <c r="AB123" s="4">
        <f>10000</f>
        <v>10000</v>
      </c>
      <c r="AC123" s="3"/>
      <c r="AD123" s="3"/>
      <c r="AE123" s="4">
        <f>10000</f>
        <v>10000</v>
      </c>
      <c r="AF123" s="3"/>
      <c r="AG123" s="3"/>
      <c r="AH123" s="4">
        <f>10000</f>
        <v>10000</v>
      </c>
      <c r="AI123" s="3"/>
      <c r="AJ123" s="3"/>
      <c r="AK123" s="4">
        <f>10000</f>
        <v>10000</v>
      </c>
      <c r="AL123" s="3"/>
      <c r="AM123" s="3"/>
      <c r="AN123" s="4"/>
      <c r="AO123" s="3"/>
      <c r="AP123" s="3"/>
      <c r="AQ123" s="4"/>
      <c r="AR123" s="3"/>
      <c r="AS123" s="3"/>
      <c r="AT123" s="4"/>
      <c r="AU123" s="3"/>
      <c r="AV123" s="3"/>
      <c r="AW123" s="4"/>
    </row>
    <row r="124" spans="1:49" collapsed="1" x14ac:dyDescent="0.2">
      <c r="A124" s="2" t="s">
        <v>122</v>
      </c>
      <c r="B124" s="5">
        <f>(((((B118)+(B119))+(B120))+(B121))+(B122))+(B123)</f>
        <v>80652.83</v>
      </c>
      <c r="C124" s="5">
        <f>(((((C118)+(C119))+(C120))+(C121))+(C122))+(C123)</f>
        <v>46267.83</v>
      </c>
      <c r="D124" s="5">
        <f>(((((D118)+(D119))+(D120))+(D121))+(D122))+(D123)</f>
        <v>67292.89</v>
      </c>
      <c r="E124" s="5">
        <f>(((((E118)+(E119))+(E120))+(E121))+(E122))+(E123)</f>
        <v>80652.83</v>
      </c>
      <c r="F124" s="5">
        <f>(((((F118)+(F119))+(F120))+(F121))+(F122))+(F123)</f>
        <v>46267.83</v>
      </c>
      <c r="G124" s="5">
        <f>(((((G118)+(G119))+(G120))+(G121))+(G122))+(G123)</f>
        <v>67292.89</v>
      </c>
      <c r="H124" s="5">
        <f>(((((H118)+(H119))+(H120))+(H121))+(H122))+(H123)</f>
        <v>80652.83</v>
      </c>
      <c r="I124" s="5">
        <f>(((((I118)+(I119))+(I120))+(I121))+(I122))+(I123)</f>
        <v>46267.83</v>
      </c>
      <c r="J124" s="5">
        <f>(((((J118)+(J119))+(J120))+(J121))+(J122))+(J123)</f>
        <v>67292.89</v>
      </c>
      <c r="K124" s="5">
        <f>(((((K118)+(K119))+(K120))+(K121))+(K122))+(K123)</f>
        <v>80652.83</v>
      </c>
      <c r="L124" s="5">
        <f>(((((L118)+(L119))+(L120))+(L121))+(L122))+(L123)</f>
        <v>46267.83</v>
      </c>
      <c r="M124" s="5">
        <f>(((((M118)+(M119))+(M120))+(M121))+(M122))+(M123)</f>
        <v>67292.89</v>
      </c>
      <c r="N124" s="5">
        <f>(((((N118)+(N119))+(N120))+(N121))+(N122))+(N123)</f>
        <v>80652.83</v>
      </c>
      <c r="O124" s="5">
        <f>(((((O118)+(O119))+(O120))+(O121))+(O122))+(O123)</f>
        <v>46267.83</v>
      </c>
      <c r="P124" s="5">
        <f>(((((P118)+(P119))+(P120))+(P121))+(P122))+(P123)</f>
        <v>67292.89</v>
      </c>
      <c r="Q124" s="5">
        <f>(((((Q118)+(Q119))+(Q120))+(Q121))+(Q122))+(Q123)</f>
        <v>80652.83</v>
      </c>
      <c r="R124" s="5">
        <f>(((((R118)+(R119))+(R120))+(R121))+(R122))+(R123)</f>
        <v>46267.83</v>
      </c>
      <c r="S124" s="5">
        <f>(((((S118)+(S119))+(S120))+(S121))+(S122))+(S123)</f>
        <v>67292.89</v>
      </c>
      <c r="T124" s="5">
        <f>(((((T118)+(T119))+(T120))+(T121))+(T122))+(T123)</f>
        <v>80652.83</v>
      </c>
      <c r="U124" s="5">
        <f>(((((U118)+(U119))+(U120))+(U121))+(U122))+(U123)</f>
        <v>46267.83</v>
      </c>
      <c r="V124" s="5">
        <f>(((((V118)+(V119))+(V120))+(V121))+(V122))+(V123)</f>
        <v>67292.89</v>
      </c>
      <c r="W124" s="5">
        <f>(((((W118)+(W119))+(W120))+(W121))+(W122))+(W123)</f>
        <v>80652.83</v>
      </c>
      <c r="X124" s="5">
        <f>(((((X118)+(X119))+(X120))+(X121))+(X122))+(X123)</f>
        <v>46267.83</v>
      </c>
      <c r="Y124" s="5">
        <f>(((((Y118)+(Y119))+(Y120))+(Y121))+(Y122))+(Y123)</f>
        <v>67292.89</v>
      </c>
      <c r="Z124" s="5">
        <f>(((((Z118)+(Z119))+(Z120))+(Z121))+(Z122))+(Z123)</f>
        <v>80652.83</v>
      </c>
      <c r="AA124" s="5">
        <f>(((((AA118)+(AA119))+(AA120))+(AA121))+(AA122))+(AA123)</f>
        <v>46267.83</v>
      </c>
      <c r="AB124" s="5">
        <f>(((((AB118)+(AB119))+(AB120))+(AB121))+(AB122))+(AB123)</f>
        <v>67292.89</v>
      </c>
      <c r="AC124" s="5">
        <f>(((((AC118)+(AC119))+(AC120))+(AC121))+(AC122))+(AC123)</f>
        <v>80652.83</v>
      </c>
      <c r="AD124" s="5">
        <f>(((((AD118)+(AD119))+(AD120))+(AD121))+(AD122))+(AD123)</f>
        <v>46267.83</v>
      </c>
      <c r="AE124" s="5">
        <f>(((((AE118)+(AE119))+(AE120))+(AE121))+(AE122))+(AE123)</f>
        <v>67292.89</v>
      </c>
      <c r="AF124" s="5">
        <f>(((((AF118)+(AF119))+(AF120))+(AF121))+(AF122))+(AF123)</f>
        <v>80652.83</v>
      </c>
      <c r="AG124" s="5">
        <f>(((((AG118)+(AG119))+(AG120))+(AG121))+(AG122))+(AG123)</f>
        <v>46267.83</v>
      </c>
      <c r="AH124" s="5">
        <f>(((((AH118)+(AH119))+(AH120))+(AH121))+(AH122))+(AH123)</f>
        <v>67292.89</v>
      </c>
      <c r="AI124" s="5">
        <f>(((((AI118)+(AI119))+(AI120))+(AI121))+(AI122))+(AI123)</f>
        <v>80652.83</v>
      </c>
      <c r="AJ124" s="5">
        <f>(((((AJ118)+(AJ119))+(AJ120))+(AJ121))+(AJ122))+(AJ123)</f>
        <v>46267.83</v>
      </c>
      <c r="AK124" s="5">
        <f>(((((AK118)+(AK119))+(AK120))+(AK121))+(AK122))+(AK123)</f>
        <v>67292.89</v>
      </c>
      <c r="AL124" s="5">
        <f>(((((AL118)+(AL119))+(AL120))+(AL121))+(AL122))+(AL123)</f>
        <v>80652.83</v>
      </c>
      <c r="AM124" s="5">
        <f>(((((AM118)+(AM119))+(AM120))+(AM121))+(AM122))+(AM123)</f>
        <v>46267.83</v>
      </c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hidden="1" outlineLevel="1" x14ac:dyDescent="0.2">
      <c r="A125" s="2" t="s">
        <v>123</v>
      </c>
      <c r="B125" s="4">
        <f>0</f>
        <v>0</v>
      </c>
      <c r="C125" s="3"/>
      <c r="D125" s="3"/>
      <c r="E125" s="4">
        <f>0</f>
        <v>0</v>
      </c>
      <c r="F125" s="3"/>
      <c r="G125" s="3"/>
      <c r="H125" s="4">
        <f>0</f>
        <v>0</v>
      </c>
      <c r="I125" s="3"/>
      <c r="J125" s="3"/>
      <c r="K125" s="4">
        <f>0</f>
        <v>0</v>
      </c>
      <c r="L125" s="3"/>
      <c r="M125" s="3"/>
      <c r="N125" s="4">
        <f>0</f>
        <v>0</v>
      </c>
      <c r="O125" s="3"/>
      <c r="P125" s="3"/>
      <c r="Q125" s="4">
        <f>0</f>
        <v>0</v>
      </c>
      <c r="R125" s="3"/>
      <c r="S125" s="3"/>
      <c r="T125" s="4">
        <f>0</f>
        <v>0</v>
      </c>
      <c r="U125" s="3"/>
      <c r="V125" s="3"/>
      <c r="W125" s="4">
        <f>0</f>
        <v>0</v>
      </c>
      <c r="X125" s="3"/>
      <c r="Y125" s="3"/>
      <c r="Z125" s="4">
        <f>0</f>
        <v>0</v>
      </c>
      <c r="AA125" s="3"/>
      <c r="AB125" s="3"/>
      <c r="AC125" s="4">
        <f>0</f>
        <v>0</v>
      </c>
      <c r="AD125" s="3"/>
      <c r="AE125" s="3"/>
      <c r="AF125" s="4">
        <f>0</f>
        <v>0</v>
      </c>
      <c r="AG125" s="3"/>
      <c r="AH125" s="3"/>
      <c r="AI125" s="4">
        <f>0</f>
        <v>0</v>
      </c>
      <c r="AJ125" s="3"/>
      <c r="AK125" s="3"/>
      <c r="AL125" s="4">
        <f>0</f>
        <v>0</v>
      </c>
      <c r="AM125" s="3"/>
      <c r="AN125" s="3"/>
      <c r="AO125" s="4"/>
      <c r="AP125" s="3"/>
      <c r="AQ125" s="3"/>
      <c r="AR125" s="4"/>
      <c r="AS125" s="3"/>
      <c r="AT125" s="3"/>
      <c r="AU125" s="4"/>
      <c r="AV125" s="3"/>
      <c r="AW125" s="3"/>
    </row>
    <row r="126" spans="1:49" hidden="1" outlineLevel="1" x14ac:dyDescent="0.2">
      <c r="A126" s="2" t="s">
        <v>124</v>
      </c>
      <c r="B126" s="3"/>
      <c r="C126" s="3"/>
      <c r="D126" s="4">
        <f>380.93</f>
        <v>380.93</v>
      </c>
      <c r="E126" s="3"/>
      <c r="F126" s="3"/>
      <c r="G126" s="4">
        <f>380.93</f>
        <v>380.93</v>
      </c>
      <c r="H126" s="3"/>
      <c r="I126" s="3"/>
      <c r="J126" s="4">
        <f>380.93</f>
        <v>380.93</v>
      </c>
      <c r="K126" s="3"/>
      <c r="L126" s="3"/>
      <c r="M126" s="4">
        <f>380.93</f>
        <v>380.93</v>
      </c>
      <c r="N126" s="3"/>
      <c r="O126" s="3"/>
      <c r="P126" s="4">
        <f>380.93</f>
        <v>380.93</v>
      </c>
      <c r="Q126" s="3"/>
      <c r="R126" s="3"/>
      <c r="S126" s="4">
        <f>380.93</f>
        <v>380.93</v>
      </c>
      <c r="T126" s="3"/>
      <c r="U126" s="3"/>
      <c r="V126" s="4">
        <f>380.93</f>
        <v>380.93</v>
      </c>
      <c r="W126" s="3"/>
      <c r="X126" s="3"/>
      <c r="Y126" s="4">
        <f>380.93</f>
        <v>380.93</v>
      </c>
      <c r="Z126" s="3"/>
      <c r="AA126" s="3"/>
      <c r="AB126" s="4">
        <f>380.93</f>
        <v>380.93</v>
      </c>
      <c r="AC126" s="3"/>
      <c r="AD126" s="3"/>
      <c r="AE126" s="4">
        <f>380.93</f>
        <v>380.93</v>
      </c>
      <c r="AF126" s="3"/>
      <c r="AG126" s="3"/>
      <c r="AH126" s="4">
        <f>380.93</f>
        <v>380.93</v>
      </c>
      <c r="AI126" s="3"/>
      <c r="AJ126" s="3"/>
      <c r="AK126" s="4">
        <f>380.93</f>
        <v>380.93</v>
      </c>
      <c r="AL126" s="3"/>
      <c r="AM126" s="3"/>
      <c r="AN126" s="4"/>
      <c r="AO126" s="3"/>
      <c r="AP126" s="3"/>
      <c r="AQ126" s="4"/>
      <c r="AR126" s="3"/>
      <c r="AS126" s="3"/>
      <c r="AT126" s="4"/>
      <c r="AU126" s="3"/>
      <c r="AV126" s="3"/>
      <c r="AW126" s="4"/>
    </row>
    <row r="127" spans="1:49" hidden="1" outlineLevel="1" x14ac:dyDescent="0.2">
      <c r="A127" s="2" t="s">
        <v>125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idden="1" outlineLevel="1" x14ac:dyDescent="0.2">
      <c r="A128" s="2" t="s">
        <v>126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idden="1" outlineLevel="1" x14ac:dyDescent="0.2">
      <c r="A129" s="2" t="s">
        <v>127</v>
      </c>
      <c r="B129" s="3"/>
      <c r="C129" s="4">
        <f>0</f>
        <v>0</v>
      </c>
      <c r="D129" s="4">
        <f>0</f>
        <v>0</v>
      </c>
      <c r="E129" s="3"/>
      <c r="F129" s="4">
        <f>0</f>
        <v>0</v>
      </c>
      <c r="G129" s="4">
        <f>0</f>
        <v>0</v>
      </c>
      <c r="H129" s="3"/>
      <c r="I129" s="4">
        <f>0</f>
        <v>0</v>
      </c>
      <c r="J129" s="4">
        <f>0</f>
        <v>0</v>
      </c>
      <c r="K129" s="3"/>
      <c r="L129" s="4">
        <f>0</f>
        <v>0</v>
      </c>
      <c r="M129" s="4">
        <f>0</f>
        <v>0</v>
      </c>
      <c r="N129" s="3"/>
      <c r="O129" s="4">
        <f>0</f>
        <v>0</v>
      </c>
      <c r="P129" s="4">
        <f>0</f>
        <v>0</v>
      </c>
      <c r="Q129" s="3"/>
      <c r="R129" s="4">
        <f>0</f>
        <v>0</v>
      </c>
      <c r="S129" s="4">
        <f>0</f>
        <v>0</v>
      </c>
      <c r="T129" s="3"/>
      <c r="U129" s="4">
        <f>0</f>
        <v>0</v>
      </c>
      <c r="V129" s="4">
        <f>0</f>
        <v>0</v>
      </c>
      <c r="W129" s="3"/>
      <c r="X129" s="4">
        <f>0</f>
        <v>0</v>
      </c>
      <c r="Y129" s="4">
        <f>0</f>
        <v>0</v>
      </c>
      <c r="Z129" s="3"/>
      <c r="AA129" s="4">
        <f>0</f>
        <v>0</v>
      </c>
      <c r="AB129" s="4">
        <f>0</f>
        <v>0</v>
      </c>
      <c r="AC129" s="3"/>
      <c r="AD129" s="4">
        <f>0</f>
        <v>0</v>
      </c>
      <c r="AE129" s="4">
        <f>0</f>
        <v>0</v>
      </c>
      <c r="AF129" s="3"/>
      <c r="AG129" s="4">
        <f>0</f>
        <v>0</v>
      </c>
      <c r="AH129" s="4">
        <f>0</f>
        <v>0</v>
      </c>
      <c r="AI129" s="3"/>
      <c r="AJ129" s="4">
        <f>0</f>
        <v>0</v>
      </c>
      <c r="AK129" s="4">
        <f>0</f>
        <v>0</v>
      </c>
      <c r="AL129" s="3"/>
      <c r="AM129" s="4">
        <f>0</f>
        <v>0</v>
      </c>
      <c r="AN129" s="4"/>
      <c r="AO129" s="3"/>
      <c r="AP129" s="4"/>
      <c r="AQ129" s="4"/>
      <c r="AR129" s="3"/>
      <c r="AS129" s="4"/>
      <c r="AT129" s="4"/>
      <c r="AU129" s="3"/>
      <c r="AV129" s="4"/>
      <c r="AW129" s="4"/>
    </row>
    <row r="130" spans="1:49" hidden="1" outlineLevel="1" x14ac:dyDescent="0.2">
      <c r="A130" s="2" t="s">
        <v>128</v>
      </c>
      <c r="B130" s="5">
        <f>(B128)+(B129)</f>
        <v>0</v>
      </c>
      <c r="C130" s="5">
        <f>(C128)+(C129)</f>
        <v>0</v>
      </c>
      <c r="D130" s="5">
        <f>(D128)+(D129)</f>
        <v>0</v>
      </c>
      <c r="E130" s="5">
        <f>(E128)+(E129)</f>
        <v>0</v>
      </c>
      <c r="F130" s="5">
        <f>(F128)+(F129)</f>
        <v>0</v>
      </c>
      <c r="G130" s="5">
        <f>(G128)+(G129)</f>
        <v>0</v>
      </c>
      <c r="H130" s="5">
        <f>(H128)+(H129)</f>
        <v>0</v>
      </c>
      <c r="I130" s="5">
        <f>(I128)+(I129)</f>
        <v>0</v>
      </c>
      <c r="J130" s="5">
        <f>(J128)+(J129)</f>
        <v>0</v>
      </c>
      <c r="K130" s="5">
        <f>(K128)+(K129)</f>
        <v>0</v>
      </c>
      <c r="L130" s="5">
        <f>(L128)+(L129)</f>
        <v>0</v>
      </c>
      <c r="M130" s="5">
        <f>(M128)+(M129)</f>
        <v>0</v>
      </c>
      <c r="N130" s="5">
        <f>(N128)+(N129)</f>
        <v>0</v>
      </c>
      <c r="O130" s="5">
        <f>(O128)+(O129)</f>
        <v>0</v>
      </c>
      <c r="P130" s="5">
        <f>(P128)+(P129)</f>
        <v>0</v>
      </c>
      <c r="Q130" s="5">
        <f>(Q128)+(Q129)</f>
        <v>0</v>
      </c>
      <c r="R130" s="5">
        <f>(R128)+(R129)</f>
        <v>0</v>
      </c>
      <c r="S130" s="5">
        <f>(S128)+(S129)</f>
        <v>0</v>
      </c>
      <c r="T130" s="5">
        <f>(T128)+(T129)</f>
        <v>0</v>
      </c>
      <c r="U130" s="5">
        <f>(U128)+(U129)</f>
        <v>0</v>
      </c>
      <c r="V130" s="5">
        <f>(V128)+(V129)</f>
        <v>0</v>
      </c>
      <c r="W130" s="5">
        <f>(W128)+(W129)</f>
        <v>0</v>
      </c>
      <c r="X130" s="5">
        <f>(X128)+(X129)</f>
        <v>0</v>
      </c>
      <c r="Y130" s="5">
        <f>(Y128)+(Y129)</f>
        <v>0</v>
      </c>
      <c r="Z130" s="5">
        <f>(Z128)+(Z129)</f>
        <v>0</v>
      </c>
      <c r="AA130" s="5">
        <f>(AA128)+(AA129)</f>
        <v>0</v>
      </c>
      <c r="AB130" s="5">
        <f>(AB128)+(AB129)</f>
        <v>0</v>
      </c>
      <c r="AC130" s="5">
        <f>(AC128)+(AC129)</f>
        <v>0</v>
      </c>
      <c r="AD130" s="5">
        <f>(AD128)+(AD129)</f>
        <v>0</v>
      </c>
      <c r="AE130" s="5">
        <f>(AE128)+(AE129)</f>
        <v>0</v>
      </c>
      <c r="AF130" s="5">
        <f>(AF128)+(AF129)</f>
        <v>0</v>
      </c>
      <c r="AG130" s="5">
        <f>(AG128)+(AG129)</f>
        <v>0</v>
      </c>
      <c r="AH130" s="5">
        <f>(AH128)+(AH129)</f>
        <v>0</v>
      </c>
      <c r="AI130" s="5">
        <f>(AI128)+(AI129)</f>
        <v>0</v>
      </c>
      <c r="AJ130" s="5">
        <f>(AJ128)+(AJ129)</f>
        <v>0</v>
      </c>
      <c r="AK130" s="5">
        <f>(AK128)+(AK129)</f>
        <v>0</v>
      </c>
      <c r="AL130" s="5">
        <f>(AL128)+(AL129)</f>
        <v>0</v>
      </c>
      <c r="AM130" s="5">
        <f>(AM128)+(AM129)</f>
        <v>0</v>
      </c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hidden="1" outlineLevel="1" x14ac:dyDescent="0.2">
      <c r="A131" s="2" t="s">
        <v>129</v>
      </c>
      <c r="B131" s="3"/>
      <c r="C131" s="4">
        <f>1114.4</f>
        <v>1114.4000000000001</v>
      </c>
      <c r="D131" s="4">
        <f>0.01</f>
        <v>0.01</v>
      </c>
      <c r="E131" s="3"/>
      <c r="F131" s="4">
        <f>1114.4</f>
        <v>1114.4000000000001</v>
      </c>
      <c r="G131" s="4">
        <f>0.01</f>
        <v>0.01</v>
      </c>
      <c r="H131" s="3"/>
      <c r="I131" s="4">
        <f>1114.4</f>
        <v>1114.4000000000001</v>
      </c>
      <c r="J131" s="4">
        <f>0.01</f>
        <v>0.01</v>
      </c>
      <c r="K131" s="3"/>
      <c r="L131" s="4">
        <f>1114.4</f>
        <v>1114.4000000000001</v>
      </c>
      <c r="M131" s="4">
        <f>0.01</f>
        <v>0.01</v>
      </c>
      <c r="N131" s="3"/>
      <c r="O131" s="4">
        <f>1114.4</f>
        <v>1114.4000000000001</v>
      </c>
      <c r="P131" s="4">
        <f>0.01</f>
        <v>0.01</v>
      </c>
      <c r="Q131" s="3"/>
      <c r="R131" s="4">
        <f>1114.4</f>
        <v>1114.4000000000001</v>
      </c>
      <c r="S131" s="4">
        <f>0.01</f>
        <v>0.01</v>
      </c>
      <c r="T131" s="3"/>
      <c r="U131" s="4">
        <f>1114.4</f>
        <v>1114.4000000000001</v>
      </c>
      <c r="V131" s="4">
        <f>0.01</f>
        <v>0.01</v>
      </c>
      <c r="W131" s="3"/>
      <c r="X131" s="4">
        <f>1114.4</f>
        <v>1114.4000000000001</v>
      </c>
      <c r="Y131" s="4">
        <f>0.01</f>
        <v>0.01</v>
      </c>
      <c r="Z131" s="3"/>
      <c r="AA131" s="4">
        <f>1114.4</f>
        <v>1114.4000000000001</v>
      </c>
      <c r="AB131" s="4">
        <f>0.01</f>
        <v>0.01</v>
      </c>
      <c r="AC131" s="3"/>
      <c r="AD131" s="4">
        <f>1114.4</f>
        <v>1114.4000000000001</v>
      </c>
      <c r="AE131" s="4">
        <f>0.01</f>
        <v>0.01</v>
      </c>
      <c r="AF131" s="3"/>
      <c r="AG131" s="4">
        <f>1114.4</f>
        <v>1114.4000000000001</v>
      </c>
      <c r="AH131" s="4">
        <f>0.01</f>
        <v>0.01</v>
      </c>
      <c r="AI131" s="3"/>
      <c r="AJ131" s="4">
        <f>1114.4</f>
        <v>1114.4000000000001</v>
      </c>
      <c r="AK131" s="4">
        <f>0.01</f>
        <v>0.01</v>
      </c>
      <c r="AL131" s="3"/>
      <c r="AM131" s="4">
        <f>1114.4</f>
        <v>1114.4000000000001</v>
      </c>
      <c r="AN131" s="4"/>
      <c r="AO131" s="3"/>
      <c r="AP131" s="4"/>
      <c r="AQ131" s="4"/>
      <c r="AR131" s="3"/>
      <c r="AS131" s="4"/>
      <c r="AT131" s="4"/>
      <c r="AU131" s="3"/>
      <c r="AV131" s="4"/>
      <c r="AW131" s="4"/>
    </row>
    <row r="132" spans="1:49" hidden="1" outlineLevel="1" x14ac:dyDescent="0.2">
      <c r="A132" s="2" t="s">
        <v>130</v>
      </c>
      <c r="B132" s="3"/>
      <c r="C132" s="4">
        <f>0</f>
        <v>0</v>
      </c>
      <c r="D132" s="3"/>
      <c r="E132" s="3"/>
      <c r="F132" s="4">
        <f>0</f>
        <v>0</v>
      </c>
      <c r="G132" s="3"/>
      <c r="H132" s="3"/>
      <c r="I132" s="4">
        <f>0</f>
        <v>0</v>
      </c>
      <c r="J132" s="3"/>
      <c r="K132" s="3"/>
      <c r="L132" s="4">
        <f>0</f>
        <v>0</v>
      </c>
      <c r="M132" s="3"/>
      <c r="N132" s="3"/>
      <c r="O132" s="4">
        <f>0</f>
        <v>0</v>
      </c>
      <c r="P132" s="3"/>
      <c r="Q132" s="3"/>
      <c r="R132" s="4">
        <f>0</f>
        <v>0</v>
      </c>
      <c r="S132" s="3"/>
      <c r="T132" s="3"/>
      <c r="U132" s="4">
        <f>0</f>
        <v>0</v>
      </c>
      <c r="V132" s="3"/>
      <c r="W132" s="3"/>
      <c r="X132" s="4">
        <f>0</f>
        <v>0</v>
      </c>
      <c r="Y132" s="3"/>
      <c r="Z132" s="3"/>
      <c r="AA132" s="4">
        <f>0</f>
        <v>0</v>
      </c>
      <c r="AB132" s="3"/>
      <c r="AC132" s="3"/>
      <c r="AD132" s="4">
        <f>0</f>
        <v>0</v>
      </c>
      <c r="AE132" s="3"/>
      <c r="AF132" s="3"/>
      <c r="AG132" s="4">
        <f>0</f>
        <v>0</v>
      </c>
      <c r="AH132" s="3"/>
      <c r="AI132" s="3"/>
      <c r="AJ132" s="4">
        <f>0</f>
        <v>0</v>
      </c>
      <c r="AK132" s="3"/>
      <c r="AL132" s="3"/>
      <c r="AM132" s="4">
        <f>0</f>
        <v>0</v>
      </c>
      <c r="AN132" s="3"/>
      <c r="AO132" s="3"/>
      <c r="AP132" s="4"/>
      <c r="AQ132" s="3"/>
      <c r="AR132" s="3"/>
      <c r="AS132" s="4"/>
      <c r="AT132" s="3"/>
      <c r="AU132" s="3"/>
      <c r="AV132" s="4"/>
      <c r="AW132" s="3"/>
    </row>
    <row r="133" spans="1:49" hidden="1" outlineLevel="1" x14ac:dyDescent="0.2">
      <c r="A133" s="2" t="s">
        <v>131</v>
      </c>
      <c r="B133" s="5">
        <f>(((B127)+(B130))+(B131))+(B132)</f>
        <v>0</v>
      </c>
      <c r="C133" s="5">
        <f>(((C127)+(C130))+(C131))+(C132)</f>
        <v>1114.4000000000001</v>
      </c>
      <c r="D133" s="5">
        <f>(((D127)+(D130))+(D131))+(D132)</f>
        <v>0.01</v>
      </c>
      <c r="E133" s="5">
        <f>(((E127)+(E130))+(E131))+(E132)</f>
        <v>0</v>
      </c>
      <c r="F133" s="5">
        <f>(((F127)+(F130))+(F131))+(F132)</f>
        <v>1114.4000000000001</v>
      </c>
      <c r="G133" s="5">
        <f>(((G127)+(G130))+(G131))+(G132)</f>
        <v>0.01</v>
      </c>
      <c r="H133" s="5">
        <f>(((H127)+(H130))+(H131))+(H132)</f>
        <v>0</v>
      </c>
      <c r="I133" s="5">
        <f>(((I127)+(I130))+(I131))+(I132)</f>
        <v>1114.4000000000001</v>
      </c>
      <c r="J133" s="5">
        <f>(((J127)+(J130))+(J131))+(J132)</f>
        <v>0.01</v>
      </c>
      <c r="K133" s="5">
        <f>(((K127)+(K130))+(K131))+(K132)</f>
        <v>0</v>
      </c>
      <c r="L133" s="5">
        <f>(((L127)+(L130))+(L131))+(L132)</f>
        <v>1114.4000000000001</v>
      </c>
      <c r="M133" s="5">
        <f>(((M127)+(M130))+(M131))+(M132)</f>
        <v>0.01</v>
      </c>
      <c r="N133" s="5">
        <f>(((N127)+(N130))+(N131))+(N132)</f>
        <v>0</v>
      </c>
      <c r="O133" s="5">
        <f>(((O127)+(O130))+(O131))+(O132)</f>
        <v>1114.4000000000001</v>
      </c>
      <c r="P133" s="5">
        <f>(((P127)+(P130))+(P131))+(P132)</f>
        <v>0.01</v>
      </c>
      <c r="Q133" s="5">
        <f>(((Q127)+(Q130))+(Q131))+(Q132)</f>
        <v>0</v>
      </c>
      <c r="R133" s="5">
        <f>(((R127)+(R130))+(R131))+(R132)</f>
        <v>1114.4000000000001</v>
      </c>
      <c r="S133" s="5">
        <f>(((S127)+(S130))+(S131))+(S132)</f>
        <v>0.01</v>
      </c>
      <c r="T133" s="5">
        <f>(((T127)+(T130))+(T131))+(T132)</f>
        <v>0</v>
      </c>
      <c r="U133" s="5">
        <f>(((U127)+(U130))+(U131))+(U132)</f>
        <v>1114.4000000000001</v>
      </c>
      <c r="V133" s="5">
        <f>(((V127)+(V130))+(V131))+(V132)</f>
        <v>0.01</v>
      </c>
      <c r="W133" s="5">
        <f>(((W127)+(W130))+(W131))+(W132)</f>
        <v>0</v>
      </c>
      <c r="X133" s="5">
        <f>(((X127)+(X130))+(X131))+(X132)</f>
        <v>1114.4000000000001</v>
      </c>
      <c r="Y133" s="5">
        <f>(((Y127)+(Y130))+(Y131))+(Y132)</f>
        <v>0.01</v>
      </c>
      <c r="Z133" s="5">
        <f>(((Z127)+(Z130))+(Z131))+(Z132)</f>
        <v>0</v>
      </c>
      <c r="AA133" s="5">
        <f>(((AA127)+(AA130))+(AA131))+(AA132)</f>
        <v>1114.4000000000001</v>
      </c>
      <c r="AB133" s="5">
        <f>(((AB127)+(AB130))+(AB131))+(AB132)</f>
        <v>0.01</v>
      </c>
      <c r="AC133" s="5">
        <f>(((AC127)+(AC130))+(AC131))+(AC132)</f>
        <v>0</v>
      </c>
      <c r="AD133" s="5">
        <f>(((AD127)+(AD130))+(AD131))+(AD132)</f>
        <v>1114.4000000000001</v>
      </c>
      <c r="AE133" s="5">
        <f>(((AE127)+(AE130))+(AE131))+(AE132)</f>
        <v>0.01</v>
      </c>
      <c r="AF133" s="5">
        <f>(((AF127)+(AF130))+(AF131))+(AF132)</f>
        <v>0</v>
      </c>
      <c r="AG133" s="5">
        <f>(((AG127)+(AG130))+(AG131))+(AG132)</f>
        <v>1114.4000000000001</v>
      </c>
      <c r="AH133" s="5">
        <f>(((AH127)+(AH130))+(AH131))+(AH132)</f>
        <v>0.01</v>
      </c>
      <c r="AI133" s="5">
        <f>(((AI127)+(AI130))+(AI131))+(AI132)</f>
        <v>0</v>
      </c>
      <c r="AJ133" s="5">
        <f>(((AJ127)+(AJ130))+(AJ131))+(AJ132)</f>
        <v>1114.4000000000001</v>
      </c>
      <c r="AK133" s="5">
        <f>(((AK127)+(AK130))+(AK131))+(AK132)</f>
        <v>0.01</v>
      </c>
      <c r="AL133" s="5">
        <f>(((AL127)+(AL130))+(AL131))+(AL132)</f>
        <v>0</v>
      </c>
      <c r="AM133" s="5">
        <f>(((AM127)+(AM130))+(AM131))+(AM132)</f>
        <v>1114.4000000000001</v>
      </c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hidden="1" outlineLevel="1" x14ac:dyDescent="0.2">
      <c r="A134" s="2" t="s">
        <v>132</v>
      </c>
      <c r="B134" s="3"/>
      <c r="C134" s="4">
        <f>0</f>
        <v>0</v>
      </c>
      <c r="D134" s="3"/>
      <c r="E134" s="3"/>
      <c r="F134" s="4">
        <f>0</f>
        <v>0</v>
      </c>
      <c r="G134" s="3"/>
      <c r="H134" s="3"/>
      <c r="I134" s="4">
        <f>0</f>
        <v>0</v>
      </c>
      <c r="J134" s="3"/>
      <c r="K134" s="3"/>
      <c r="L134" s="4">
        <f>0</f>
        <v>0</v>
      </c>
      <c r="M134" s="3"/>
      <c r="N134" s="3"/>
      <c r="O134" s="4">
        <f>0</f>
        <v>0</v>
      </c>
      <c r="P134" s="3"/>
      <c r="Q134" s="3"/>
      <c r="R134" s="4">
        <f>0</f>
        <v>0</v>
      </c>
      <c r="S134" s="3"/>
      <c r="T134" s="3"/>
      <c r="U134" s="4">
        <f>0</f>
        <v>0</v>
      </c>
      <c r="V134" s="3"/>
      <c r="W134" s="3"/>
      <c r="X134" s="4">
        <f>0</f>
        <v>0</v>
      </c>
      <c r="Y134" s="3"/>
      <c r="Z134" s="3"/>
      <c r="AA134" s="4">
        <f>0</f>
        <v>0</v>
      </c>
      <c r="AB134" s="3"/>
      <c r="AC134" s="3"/>
      <c r="AD134" s="4">
        <f>0</f>
        <v>0</v>
      </c>
      <c r="AE134" s="3"/>
      <c r="AF134" s="3"/>
      <c r="AG134" s="4">
        <f>0</f>
        <v>0</v>
      </c>
      <c r="AH134" s="3"/>
      <c r="AI134" s="3"/>
      <c r="AJ134" s="4">
        <f>0</f>
        <v>0</v>
      </c>
      <c r="AK134" s="3"/>
      <c r="AL134" s="3"/>
      <c r="AM134" s="4">
        <f>0</f>
        <v>0</v>
      </c>
      <c r="AN134" s="3"/>
      <c r="AO134" s="3"/>
      <c r="AP134" s="4"/>
      <c r="AQ134" s="3"/>
      <c r="AR134" s="3"/>
      <c r="AS134" s="4"/>
      <c r="AT134" s="3"/>
      <c r="AU134" s="3"/>
      <c r="AV134" s="4"/>
      <c r="AW134" s="3"/>
    </row>
    <row r="135" spans="1:49" collapsed="1" x14ac:dyDescent="0.2">
      <c r="A135" s="2" t="s">
        <v>133</v>
      </c>
      <c r="B135" s="5">
        <f>((((((((((((((((((((((((((((((((((((((((((((B24)+(B25))+(B26))+(B31))+(B32))+(B33))+(B34))+(B35))+(B40))+(B41))+(B42))+(B45))+(B46))+(B47))+(B52))+(B53))+(B54))+(B59))+(B60))+(B61))+(B66))+(B75))+(B78))+(B79))+(B80))+(B81))+(B88))+(B92))+(B93))+(B94))+(B97))+(B101))+(B102))+(B107))+(B108))+(B109))+(B110))+(B111))+(B112))+(B117))+(B124))+(B125))+(B126))+(B133))+(B134)</f>
        <v>1257978.8199999998</v>
      </c>
      <c r="C135" s="5">
        <f>((((((((((((((((((((((((((((((((((((((((((((C24)+(C25))+(C26))+(C31))+(C32))+(C33))+(C34))+(C35))+(C40))+(C41))+(C42))+(C45))+(C46))+(C47))+(C52))+(C53))+(C54))+(C59))+(C60))+(C61))+(C66))+(C75))+(C78))+(C79))+(C80))+(C81))+(C88))+(C92))+(C93))+(C94))+(C97))+(C101))+(C102))+(C107))+(C108))+(C109))+(C110))+(C111))+(C112))+(C117))+(C124))+(C125))+(C126))+(C133))+(C134)</f>
        <v>1668482.8599999999</v>
      </c>
      <c r="D135" s="5">
        <f>((((((((((((((((((((((((((((((((((((((((((((D24)+(D25))+(D26))+(D31))+(D32))+(D33))+(D34))+(D35))+(D40))+(D41))+(D42))+(D45))+(D46))+(D47))+(D52))+(D53))+(D54))+(D59))+(D60))+(D61))+(D66))+(D75))+(D78))+(D79))+(D80))+(D81))+(D88))+(D92))+(D93))+(D94))+(D97))+(D101))+(D102))+(D107))+(D108))+(D109))+(D110))+(D111))+(D112))+(D117))+(D124))+(D125))+(D126))+(D133))+(D134)</f>
        <v>1997073.3699999999</v>
      </c>
      <c r="E135" s="5">
        <f>((((((((((((((((((((((((((((((((((((((((((((E24)+(E25))+(E26))+(E31))+(E32))+(E33))+(E34))+(E35))+(E40))+(E41))+(E42))+(E45))+(E46))+(E47))+(E52))+(E53))+(E54))+(E59))+(E60))+(E61))+(E66))+(E75))+(E78))+(E79))+(E80))+(E81))+(E88))+(E92))+(E93))+(E94))+(E97))+(E101))+(E102))+(E107))+(E108))+(E109))+(E110))+(E111))+(E112))+(E117))+(E124))+(E125))+(E126))+(E133))+(E134)</f>
        <v>1257978.8199999998</v>
      </c>
      <c r="F135" s="5">
        <f>((((((((((((((((((((((((((((((((((((((((((((F24)+(F25))+(F26))+(F31))+(F32))+(F33))+(F34))+(F35))+(F40))+(F41))+(F42))+(F45))+(F46))+(F47))+(F52))+(F53))+(F54))+(F59))+(F60))+(F61))+(F66))+(F75))+(F78))+(F79))+(F80))+(F81))+(F88))+(F92))+(F93))+(F94))+(F97))+(F101))+(F102))+(F107))+(F108))+(F109))+(F110))+(F111))+(F112))+(F117))+(F124))+(F125))+(F126))+(F133))+(F134)</f>
        <v>1668482.8599999999</v>
      </c>
      <c r="G135" s="5">
        <f>((((((((((((((((((((((((((((((((((((((((((((G24)+(G25))+(G26))+(G31))+(G32))+(G33))+(G34))+(G35))+(G40))+(G41))+(G42))+(G45))+(G46))+(G47))+(G52))+(G53))+(G54))+(G59))+(G60))+(G61))+(G66))+(G75))+(G78))+(G79))+(G80))+(G81))+(G88))+(G92))+(G93))+(G94))+(G97))+(G101))+(G102))+(G107))+(G108))+(G109))+(G110))+(G111))+(G112))+(G117))+(G124))+(G125))+(G126))+(G133))+(G134)</f>
        <v>1997073.3699999999</v>
      </c>
      <c r="H135" s="5">
        <f>((((((((((((((((((((((((((((((((((((((((((((H24)+(H25))+(H26))+(H31))+(H32))+(H33))+(H34))+(H35))+(H40))+(H41))+(H42))+(H45))+(H46))+(H47))+(H52))+(H53))+(H54))+(H59))+(H60))+(H61))+(H66))+(H75))+(H78))+(H79))+(H80))+(H81))+(H88))+(H92))+(H93))+(H94))+(H97))+(H101))+(H102))+(H107))+(H108))+(H109))+(H110))+(H111))+(H112))+(H117))+(H124))+(H125))+(H126))+(H133))+(H134)</f>
        <v>1257978.8199999998</v>
      </c>
      <c r="I135" s="5">
        <f>((((((((((((((((((((((((((((((((((((((((((((I24)+(I25))+(I26))+(I31))+(I32))+(I33))+(I34))+(I35))+(I40))+(I41))+(I42))+(I45))+(I46))+(I47))+(I52))+(I53))+(I54))+(I59))+(I60))+(I61))+(I66))+(I75))+(I78))+(I79))+(I80))+(I81))+(I88))+(I92))+(I93))+(I94))+(I97))+(I101))+(I102))+(I107))+(I108))+(I109))+(I110))+(I111))+(I112))+(I117))+(I124))+(I125))+(I126))+(I133))+(I134)</f>
        <v>1668482.8599999999</v>
      </c>
      <c r="J135" s="5">
        <f>((((((((((((((((((((((((((((((((((((((((((((J24)+(J25))+(J26))+(J31))+(J32))+(J33))+(J34))+(J35))+(J40))+(J41))+(J42))+(J45))+(J46))+(J47))+(J52))+(J53))+(J54))+(J59))+(J60))+(J61))+(J66))+(J75))+(J78))+(J79))+(J80))+(J81))+(J88))+(J92))+(J93))+(J94))+(J97))+(J101))+(J102))+(J107))+(J108))+(J109))+(J110))+(J111))+(J112))+(J117))+(J124))+(J125))+(J126))+(J133))+(J134)</f>
        <v>1997073.3699999999</v>
      </c>
      <c r="K135" s="5">
        <f>((((((((((((((((((((((((((((((((((((((((((((K24)+(K25))+(K26))+(K31))+(K32))+(K33))+(K34))+(K35))+(K40))+(K41))+(K42))+(K45))+(K46))+(K47))+(K52))+(K53))+(K54))+(K59))+(K60))+(K61))+(K66))+(K75))+(K78))+(K79))+(K80))+(K81))+(K88))+(K92))+(K93))+(K94))+(K97))+(K101))+(K102))+(K107))+(K108))+(K109))+(K110))+(K111))+(K112))+(K117))+(K124))+(K125))+(K126))+(K133))+(K134)</f>
        <v>1257978.8199999998</v>
      </c>
      <c r="L135" s="5">
        <f>((((((((((((((((((((((((((((((((((((((((((((L24)+(L25))+(L26))+(L31))+(L32))+(L33))+(L34))+(L35))+(L40))+(L41))+(L42))+(L45))+(L46))+(L47))+(L52))+(L53))+(L54))+(L59))+(L60))+(L61))+(L66))+(L75))+(L78))+(L79))+(L80))+(L81))+(L88))+(L92))+(L93))+(L94))+(L97))+(L101))+(L102))+(L107))+(L108))+(L109))+(L110))+(L111))+(L112))+(L117))+(L124))+(L125))+(L126))+(L133))+(L134)</f>
        <v>1668482.8599999999</v>
      </c>
      <c r="M135" s="5">
        <f>((((((((((((((((((((((((((((((((((((((((((((M24)+(M25))+(M26))+(M31))+(M32))+(M33))+(M34))+(M35))+(M40))+(M41))+(M42))+(M45))+(M46))+(M47))+(M52))+(M53))+(M54))+(M59))+(M60))+(M61))+(M66))+(M75))+(M78))+(M79))+(M80))+(M81))+(M88))+(M92))+(M93))+(M94))+(M97))+(M101))+(M102))+(M107))+(M108))+(M109))+(M110))+(M111))+(M112))+(M117))+(M124))+(M125))+(M126))+(M133))+(M134)</f>
        <v>1997073.3699999999</v>
      </c>
      <c r="N135" s="5">
        <f>((((((((((((((((((((((((((((((((((((((((((((N24)+(N25))+(N26))+(N31))+(N32))+(N33))+(N34))+(N35))+(N40))+(N41))+(N42))+(N45))+(N46))+(N47))+(N52))+(N53))+(N54))+(N59))+(N60))+(N61))+(N66))+(N75))+(N78))+(N79))+(N80))+(N81))+(N88))+(N92))+(N93))+(N94))+(N97))+(N101))+(N102))+(N107))+(N108))+(N109))+(N110))+(N111))+(N112))+(N117))+(N124))+(N125))+(N126))+(N133))+(N134)</f>
        <v>1257978.8199999998</v>
      </c>
      <c r="O135" s="5">
        <f>((((((((((((((((((((((((((((((((((((((((((((O24)+(O25))+(O26))+(O31))+(O32))+(O33))+(O34))+(O35))+(O40))+(O41))+(O42))+(O45))+(O46))+(O47))+(O52))+(O53))+(O54))+(O59))+(O60))+(O61))+(O66))+(O75))+(O78))+(O79))+(O80))+(O81))+(O88))+(O92))+(O93))+(O94))+(O97))+(O101))+(O102))+(O107))+(O108))+(O109))+(O110))+(O111))+(O112))+(O117))+(O124))+(O125))+(O126))+(O133))+(O134)</f>
        <v>1668482.8599999999</v>
      </c>
      <c r="P135" s="5">
        <f>((((((((((((((((((((((((((((((((((((((((((((P24)+(P25))+(P26))+(P31))+(P32))+(P33))+(P34))+(P35))+(P40))+(P41))+(P42))+(P45))+(P46))+(P47))+(P52))+(P53))+(P54))+(P59))+(P60))+(P61))+(P66))+(P75))+(P78))+(P79))+(P80))+(P81))+(P88))+(P92))+(P93))+(P94))+(P97))+(P101))+(P102))+(P107))+(P108))+(P109))+(P110))+(P111))+(P112))+(P117))+(P124))+(P125))+(P126))+(P133))+(P134)</f>
        <v>1997073.3699999999</v>
      </c>
      <c r="Q135" s="5">
        <f>((((((((((((((((((((((((((((((((((((((((((((Q24)+(Q25))+(Q26))+(Q31))+(Q32))+(Q33))+(Q34))+(Q35))+(Q40))+(Q41))+(Q42))+(Q45))+(Q46))+(Q47))+(Q52))+(Q53))+(Q54))+(Q59))+(Q60))+(Q61))+(Q66))+(Q75))+(Q78))+(Q79))+(Q80))+(Q81))+(Q88))+(Q92))+(Q93))+(Q94))+(Q97))+(Q101))+(Q102))+(Q107))+(Q108))+(Q109))+(Q110))+(Q111))+(Q112))+(Q117))+(Q124))+(Q125))+(Q126))+(Q133))+(Q134)</f>
        <v>1257978.8199999998</v>
      </c>
      <c r="R135" s="5">
        <f>((((((((((((((((((((((((((((((((((((((((((((R24)+(R25))+(R26))+(R31))+(R32))+(R33))+(R34))+(R35))+(R40))+(R41))+(R42))+(R45))+(R46))+(R47))+(R52))+(R53))+(R54))+(R59))+(R60))+(R61))+(R66))+(R75))+(R78))+(R79))+(R80))+(R81))+(R88))+(R92))+(R93))+(R94))+(R97))+(R101))+(R102))+(R107))+(R108))+(R109))+(R110))+(R111))+(R112))+(R117))+(R124))+(R125))+(R126))+(R133))+(R134)</f>
        <v>1668482.8599999999</v>
      </c>
      <c r="S135" s="5">
        <f>((((((((((((((((((((((((((((((((((((((((((((S24)+(S25))+(S26))+(S31))+(S32))+(S33))+(S34))+(S35))+(S40))+(S41))+(S42))+(S45))+(S46))+(S47))+(S52))+(S53))+(S54))+(S59))+(S60))+(S61))+(S66))+(S75))+(S78))+(S79))+(S80))+(S81))+(S88))+(S92))+(S93))+(S94))+(S97))+(S101))+(S102))+(S107))+(S108))+(S109))+(S110))+(S111))+(S112))+(S117))+(S124))+(S125))+(S126))+(S133))+(S134)</f>
        <v>1997073.3699999999</v>
      </c>
      <c r="T135" s="5">
        <f>((((((((((((((((((((((((((((((((((((((((((((T24)+(T25))+(T26))+(T31))+(T32))+(T33))+(T34))+(T35))+(T40))+(T41))+(T42))+(T45))+(T46))+(T47))+(T52))+(T53))+(T54))+(T59))+(T60))+(T61))+(T66))+(T75))+(T78))+(T79))+(T80))+(T81))+(T88))+(T92))+(T93))+(T94))+(T97))+(T101))+(T102))+(T107))+(T108))+(T109))+(T110))+(T111))+(T112))+(T117))+(T124))+(T125))+(T126))+(T133))+(T134)</f>
        <v>1257978.8199999998</v>
      </c>
      <c r="U135" s="5">
        <f>((((((((((((((((((((((((((((((((((((((((((((U24)+(U25))+(U26))+(U31))+(U32))+(U33))+(U34))+(U35))+(U40))+(U41))+(U42))+(U45))+(U46))+(U47))+(U52))+(U53))+(U54))+(U59))+(U60))+(U61))+(U66))+(U75))+(U78))+(U79))+(U80))+(U81))+(U88))+(U92))+(U93))+(U94))+(U97))+(U101))+(U102))+(U107))+(U108))+(U109))+(U110))+(U111))+(U112))+(U117))+(U124))+(U125))+(U126))+(U133))+(U134)</f>
        <v>1668482.8599999999</v>
      </c>
      <c r="V135" s="5">
        <f>((((((((((((((((((((((((((((((((((((((((((((V24)+(V25))+(V26))+(V31))+(V32))+(V33))+(V34))+(V35))+(V40))+(V41))+(V42))+(V45))+(V46))+(V47))+(V52))+(V53))+(V54))+(V59))+(V60))+(V61))+(V66))+(V75))+(V78))+(V79))+(V80))+(V81))+(V88))+(V92))+(V93))+(V94))+(V97))+(V101))+(V102))+(V107))+(V108))+(V109))+(V110))+(V111))+(V112))+(V117))+(V124))+(V125))+(V126))+(V133))+(V134)</f>
        <v>1997073.3699999999</v>
      </c>
      <c r="W135" s="5">
        <f>((((((((((((((((((((((((((((((((((((((((((((W24)+(W25))+(W26))+(W31))+(W32))+(W33))+(W34))+(W35))+(W40))+(W41))+(W42))+(W45))+(W46))+(W47))+(W52))+(W53))+(W54))+(W59))+(W60))+(W61))+(W66))+(W75))+(W78))+(W79))+(W80))+(W81))+(W88))+(W92))+(W93))+(W94))+(W97))+(W101))+(W102))+(W107))+(W108))+(W109))+(W110))+(W111))+(W112))+(W117))+(W124))+(W125))+(W126))+(W133))+(W134)</f>
        <v>1257978.8199999998</v>
      </c>
      <c r="X135" s="5">
        <f>((((((((((((((((((((((((((((((((((((((((((((X24)+(X25))+(X26))+(X31))+(X32))+(X33))+(X34))+(X35))+(X40))+(X41))+(X42))+(X45))+(X46))+(X47))+(X52))+(X53))+(X54))+(X59))+(X60))+(X61))+(X66))+(X75))+(X78))+(X79))+(X80))+(X81))+(X88))+(X92))+(X93))+(X94))+(X97))+(X101))+(X102))+(X107))+(X108))+(X109))+(X110))+(X111))+(X112))+(X117))+(X124))+(X125))+(X126))+(X133))+(X134)</f>
        <v>1668482.8599999999</v>
      </c>
      <c r="Y135" s="5">
        <f>((((((((((((((((((((((((((((((((((((((((((((Y24)+(Y25))+(Y26))+(Y31))+(Y32))+(Y33))+(Y34))+(Y35))+(Y40))+(Y41))+(Y42))+(Y45))+(Y46))+(Y47))+(Y52))+(Y53))+(Y54))+(Y59))+(Y60))+(Y61))+(Y66))+(Y75))+(Y78))+(Y79))+(Y80))+(Y81))+(Y88))+(Y92))+(Y93))+(Y94))+(Y97))+(Y101))+(Y102))+(Y107))+(Y108))+(Y109))+(Y110))+(Y111))+(Y112))+(Y117))+(Y124))+(Y125))+(Y126))+(Y133))+(Y134)</f>
        <v>1997073.3699999999</v>
      </c>
      <c r="Z135" s="5">
        <f>((((((((((((((((((((((((((((((((((((((((((((Z24)+(Z25))+(Z26))+(Z31))+(Z32))+(Z33))+(Z34))+(Z35))+(Z40))+(Z41))+(Z42))+(Z45))+(Z46))+(Z47))+(Z52))+(Z53))+(Z54))+(Z59))+(Z60))+(Z61))+(Z66))+(Z75))+(Z78))+(Z79))+(Z80))+(Z81))+(Z88))+(Z92))+(Z93))+(Z94))+(Z97))+(Z101))+(Z102))+(Z107))+(Z108))+(Z109))+(Z110))+(Z111))+(Z112))+(Z117))+(Z124))+(Z125))+(Z126))+(Z133))+(Z134)</f>
        <v>1257978.8199999998</v>
      </c>
      <c r="AA135" s="5">
        <f>((((((((((((((((((((((((((((((((((((((((((((AA24)+(AA25))+(AA26))+(AA31))+(AA32))+(AA33))+(AA34))+(AA35))+(AA40))+(AA41))+(AA42))+(AA45))+(AA46))+(AA47))+(AA52))+(AA53))+(AA54))+(AA59))+(AA60))+(AA61))+(AA66))+(AA75))+(AA78))+(AA79))+(AA80))+(AA81))+(AA88))+(AA92))+(AA93))+(AA94))+(AA97))+(AA101))+(AA102))+(AA107))+(AA108))+(AA109))+(AA110))+(AA111))+(AA112))+(AA117))+(AA124))+(AA125))+(AA126))+(AA133))+(AA134)</f>
        <v>1668482.8599999999</v>
      </c>
      <c r="AB135" s="5">
        <f>((((((((((((((((((((((((((((((((((((((((((((AB24)+(AB25))+(AB26))+(AB31))+(AB32))+(AB33))+(AB34))+(AB35))+(AB40))+(AB41))+(AB42))+(AB45))+(AB46))+(AB47))+(AB52))+(AB53))+(AB54))+(AB59))+(AB60))+(AB61))+(AB66))+(AB75))+(AB78))+(AB79))+(AB80))+(AB81))+(AB88))+(AB92))+(AB93))+(AB94))+(AB97))+(AB101))+(AB102))+(AB107))+(AB108))+(AB109))+(AB110))+(AB111))+(AB112))+(AB117))+(AB124))+(AB125))+(AB126))+(AB133))+(AB134)</f>
        <v>1997073.3699999999</v>
      </c>
      <c r="AC135" s="5">
        <f>((((((((((((((((((((((((((((((((((((((((((((AC24)+(AC25))+(AC26))+(AC31))+(AC32))+(AC33))+(AC34))+(AC35))+(AC40))+(AC41))+(AC42))+(AC45))+(AC46))+(AC47))+(AC52))+(AC53))+(AC54))+(AC59))+(AC60))+(AC61))+(AC66))+(AC75))+(AC78))+(AC79))+(AC80))+(AC81))+(AC88))+(AC92))+(AC93))+(AC94))+(AC97))+(AC101))+(AC102))+(AC107))+(AC108))+(AC109))+(AC110))+(AC111))+(AC112))+(AC117))+(AC124))+(AC125))+(AC126))+(AC133))+(AC134)</f>
        <v>1257978.8199999998</v>
      </c>
      <c r="AD135" s="5">
        <f>((((((((((((((((((((((((((((((((((((((((((((AD24)+(AD25))+(AD26))+(AD31))+(AD32))+(AD33))+(AD34))+(AD35))+(AD40))+(AD41))+(AD42))+(AD45))+(AD46))+(AD47))+(AD52))+(AD53))+(AD54))+(AD59))+(AD60))+(AD61))+(AD66))+(AD75))+(AD78))+(AD79))+(AD80))+(AD81))+(AD88))+(AD92))+(AD93))+(AD94))+(AD97))+(AD101))+(AD102))+(AD107))+(AD108))+(AD109))+(AD110))+(AD111))+(AD112))+(AD117))+(AD124))+(AD125))+(AD126))+(AD133))+(AD134)</f>
        <v>1668482.8599999999</v>
      </c>
      <c r="AE135" s="5">
        <f>((((((((((((((((((((((((((((((((((((((((((((AE24)+(AE25))+(AE26))+(AE31))+(AE32))+(AE33))+(AE34))+(AE35))+(AE40))+(AE41))+(AE42))+(AE45))+(AE46))+(AE47))+(AE52))+(AE53))+(AE54))+(AE59))+(AE60))+(AE61))+(AE66))+(AE75))+(AE78))+(AE79))+(AE80))+(AE81))+(AE88))+(AE92))+(AE93))+(AE94))+(AE97))+(AE101))+(AE102))+(AE107))+(AE108))+(AE109))+(AE110))+(AE111))+(AE112))+(AE117))+(AE124))+(AE125))+(AE126))+(AE133))+(AE134)</f>
        <v>1997073.3699999999</v>
      </c>
      <c r="AF135" s="5">
        <f>((((((((((((((((((((((((((((((((((((((((((((AF24)+(AF25))+(AF26))+(AF31))+(AF32))+(AF33))+(AF34))+(AF35))+(AF40))+(AF41))+(AF42))+(AF45))+(AF46))+(AF47))+(AF52))+(AF53))+(AF54))+(AF59))+(AF60))+(AF61))+(AF66))+(AF75))+(AF78))+(AF79))+(AF80))+(AF81))+(AF88))+(AF92))+(AF93))+(AF94))+(AF97))+(AF101))+(AF102))+(AF107))+(AF108))+(AF109))+(AF110))+(AF111))+(AF112))+(AF117))+(AF124))+(AF125))+(AF126))+(AF133))+(AF134)</f>
        <v>1257978.8199999998</v>
      </c>
      <c r="AG135" s="5">
        <f>((((((((((((((((((((((((((((((((((((((((((((AG24)+(AG25))+(AG26))+(AG31))+(AG32))+(AG33))+(AG34))+(AG35))+(AG40))+(AG41))+(AG42))+(AG45))+(AG46))+(AG47))+(AG52))+(AG53))+(AG54))+(AG59))+(AG60))+(AG61))+(AG66))+(AG75))+(AG78))+(AG79))+(AG80))+(AG81))+(AG88))+(AG92))+(AG93))+(AG94))+(AG97))+(AG101))+(AG102))+(AG107))+(AG108))+(AG109))+(AG110))+(AG111))+(AG112))+(AG117))+(AG124))+(AG125))+(AG126))+(AG133))+(AG134)</f>
        <v>1668482.8599999999</v>
      </c>
      <c r="AH135" s="5">
        <f>((((((((((((((((((((((((((((((((((((((((((((AH24)+(AH25))+(AH26))+(AH31))+(AH32))+(AH33))+(AH34))+(AH35))+(AH40))+(AH41))+(AH42))+(AH45))+(AH46))+(AH47))+(AH52))+(AH53))+(AH54))+(AH59))+(AH60))+(AH61))+(AH66))+(AH75))+(AH78))+(AH79))+(AH80))+(AH81))+(AH88))+(AH92))+(AH93))+(AH94))+(AH97))+(AH101))+(AH102))+(AH107))+(AH108))+(AH109))+(AH110))+(AH111))+(AH112))+(AH117))+(AH124))+(AH125))+(AH126))+(AH133))+(AH134)</f>
        <v>1997073.3699999999</v>
      </c>
      <c r="AI135" s="5">
        <f>((((((((((((((((((((((((((((((((((((((((((((AI24)+(AI25))+(AI26))+(AI31))+(AI32))+(AI33))+(AI34))+(AI35))+(AI40))+(AI41))+(AI42))+(AI45))+(AI46))+(AI47))+(AI52))+(AI53))+(AI54))+(AI59))+(AI60))+(AI61))+(AI66))+(AI75))+(AI78))+(AI79))+(AI80))+(AI81))+(AI88))+(AI92))+(AI93))+(AI94))+(AI97))+(AI101))+(AI102))+(AI107))+(AI108))+(AI109))+(AI110))+(AI111))+(AI112))+(AI117))+(AI124))+(AI125))+(AI126))+(AI133))+(AI134)</f>
        <v>1257978.8199999998</v>
      </c>
      <c r="AJ135" s="5">
        <f>((((((((((((((((((((((((((((((((((((((((((((AJ24)+(AJ25))+(AJ26))+(AJ31))+(AJ32))+(AJ33))+(AJ34))+(AJ35))+(AJ40))+(AJ41))+(AJ42))+(AJ45))+(AJ46))+(AJ47))+(AJ52))+(AJ53))+(AJ54))+(AJ59))+(AJ60))+(AJ61))+(AJ66))+(AJ75))+(AJ78))+(AJ79))+(AJ80))+(AJ81))+(AJ88))+(AJ92))+(AJ93))+(AJ94))+(AJ97))+(AJ101))+(AJ102))+(AJ107))+(AJ108))+(AJ109))+(AJ110))+(AJ111))+(AJ112))+(AJ117))+(AJ124))+(AJ125))+(AJ126))+(AJ133))+(AJ134)</f>
        <v>1668482.8599999999</v>
      </c>
      <c r="AK135" s="5">
        <f>((((((((((((((((((((((((((((((((((((((((((((AK24)+(AK25))+(AK26))+(AK31))+(AK32))+(AK33))+(AK34))+(AK35))+(AK40))+(AK41))+(AK42))+(AK45))+(AK46))+(AK47))+(AK52))+(AK53))+(AK54))+(AK59))+(AK60))+(AK61))+(AK66))+(AK75))+(AK78))+(AK79))+(AK80))+(AK81))+(AK88))+(AK92))+(AK93))+(AK94))+(AK97))+(AK101))+(AK102))+(AK107))+(AK108))+(AK109))+(AK110))+(AK111))+(AK112))+(AK117))+(AK124))+(AK125))+(AK126))+(AK133))+(AK134)</f>
        <v>1997073.3699999999</v>
      </c>
      <c r="AL135" s="5">
        <f>((((((((((((((((((((((((((((((((((((((((((((AL24)+(AL25))+(AL26))+(AL31))+(AL32))+(AL33))+(AL34))+(AL35))+(AL40))+(AL41))+(AL42))+(AL45))+(AL46))+(AL47))+(AL52))+(AL53))+(AL54))+(AL59))+(AL60))+(AL61))+(AL66))+(AL75))+(AL78))+(AL79))+(AL80))+(AL81))+(AL88))+(AL92))+(AL93))+(AL94))+(AL97))+(AL101))+(AL102))+(AL107))+(AL108))+(AL109))+(AL110))+(AL111))+(AL112))+(AL117))+(AL124))+(AL125))+(AL126))+(AL133))+(AL134)</f>
        <v>1257978.8199999998</v>
      </c>
      <c r="AM135" s="5">
        <f>((((((((((((((((((((((((((((((((((((((((((((AM24)+(AM25))+(AM26))+(AM31))+(AM32))+(AM33))+(AM34))+(AM35))+(AM40))+(AM41))+(AM42))+(AM45))+(AM46))+(AM47))+(AM52))+(AM53))+(AM54))+(AM59))+(AM60))+(AM61))+(AM66))+(AM75))+(AM78))+(AM79))+(AM80))+(AM81))+(AM88))+(AM92))+(AM93))+(AM94))+(AM97))+(AM101))+(AM102))+(AM107))+(AM108))+(AM109))+(AM110))+(AM111))+(AM112))+(AM117))+(AM124))+(AM125))+(AM126))+(AM133))+(AM134)</f>
        <v>1668482.8599999999</v>
      </c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x14ac:dyDescent="0.2">
      <c r="A136" s="2" t="s">
        <v>134</v>
      </c>
      <c r="B136" s="5">
        <f>(B19)-(B135)</f>
        <v>-156061.76999999979</v>
      </c>
      <c r="C136" s="5">
        <f>(C19)-(C135)</f>
        <v>-209007.2899999998</v>
      </c>
      <c r="D136" s="5">
        <f>(D19)-(D135)</f>
        <v>56641.790000000503</v>
      </c>
      <c r="E136" s="5">
        <f>(E19)-(E135)</f>
        <v>-156061.76999999979</v>
      </c>
      <c r="F136" s="5">
        <f>(F19)-(F135)</f>
        <v>-209007.2899999998</v>
      </c>
      <c r="G136" s="5">
        <f>(G19)-(G135)</f>
        <v>56641.790000000503</v>
      </c>
      <c r="H136" s="5">
        <f>(H19)-(H135)</f>
        <v>-156061.76999999979</v>
      </c>
      <c r="I136" s="5">
        <f>(I19)-(I135)</f>
        <v>-209007.2899999998</v>
      </c>
      <c r="J136" s="5">
        <f>(J19)-(J135)</f>
        <v>56641.790000000503</v>
      </c>
      <c r="K136" s="5">
        <f>(K19)-(K135)</f>
        <v>-156061.76999999979</v>
      </c>
      <c r="L136" s="5">
        <f>(L19)-(L135)</f>
        <v>-209007.2899999998</v>
      </c>
      <c r="M136" s="5">
        <f>(M19)-(M135)</f>
        <v>56641.790000000503</v>
      </c>
      <c r="N136" s="5">
        <f>(N19)-(N135)</f>
        <v>-156061.76999999979</v>
      </c>
      <c r="O136" s="5">
        <f>(O19)-(O135)</f>
        <v>-209007.2899999998</v>
      </c>
      <c r="P136" s="5">
        <f>(P19)-(P135)</f>
        <v>56641.790000000503</v>
      </c>
      <c r="Q136" s="5">
        <f>(Q19)-(Q135)</f>
        <v>-156061.76999999979</v>
      </c>
      <c r="R136" s="5">
        <f>(R19)-(R135)</f>
        <v>-209007.2899999998</v>
      </c>
      <c r="S136" s="5">
        <f>(S19)-(S135)</f>
        <v>56641.790000000503</v>
      </c>
      <c r="T136" s="5">
        <f>(T19)-(T135)</f>
        <v>-156061.76999999979</v>
      </c>
      <c r="U136" s="5">
        <f>(U19)-(U135)</f>
        <v>-209007.2899999998</v>
      </c>
      <c r="V136" s="5">
        <f>(V19)-(V135)</f>
        <v>56641.790000000503</v>
      </c>
      <c r="W136" s="5">
        <f>(W19)-(W135)</f>
        <v>-156061.76999999979</v>
      </c>
      <c r="X136" s="5">
        <f>(X19)-(X135)</f>
        <v>-209007.2899999998</v>
      </c>
      <c r="Y136" s="5">
        <f>(Y19)-(Y135)</f>
        <v>56641.790000000503</v>
      </c>
      <c r="Z136" s="5">
        <f>(Z19)-(Z135)</f>
        <v>-156061.76999999979</v>
      </c>
      <c r="AA136" s="5">
        <f>(AA19)-(AA135)</f>
        <v>-209007.2899999998</v>
      </c>
      <c r="AB136" s="5">
        <f>(AB19)-(AB135)</f>
        <v>56641.790000000503</v>
      </c>
      <c r="AC136" s="5">
        <f>(AC19)-(AC135)</f>
        <v>-156061.76999999979</v>
      </c>
      <c r="AD136" s="5">
        <f>(AD19)-(AD135)</f>
        <v>-209007.2899999998</v>
      </c>
      <c r="AE136" s="5">
        <f>(AE19)-(AE135)</f>
        <v>56641.790000000503</v>
      </c>
      <c r="AF136" s="5">
        <f>(AF19)-(AF135)</f>
        <v>-156061.76999999979</v>
      </c>
      <c r="AG136" s="5">
        <f>(AG19)-(AG135)</f>
        <v>-209007.2899999998</v>
      </c>
      <c r="AH136" s="5">
        <f>(AH19)-(AH135)</f>
        <v>56641.790000000503</v>
      </c>
      <c r="AI136" s="5">
        <f>(AI19)-(AI135)</f>
        <v>-156061.76999999979</v>
      </c>
      <c r="AJ136" s="5">
        <f>(AJ19)-(AJ135)</f>
        <v>-209007.2899999998</v>
      </c>
      <c r="AK136" s="5">
        <f>(AK19)-(AK135)</f>
        <v>56641.790000000503</v>
      </c>
      <c r="AL136" s="5">
        <f>(AL19)-(AL135)</f>
        <v>-156061.76999999979</v>
      </c>
      <c r="AM136" s="5">
        <f>(AM19)-(AM135)</f>
        <v>-209007.2899999998</v>
      </c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hidden="1" outlineLevel="1" x14ac:dyDescent="0.2">
      <c r="A137" s="2" t="s">
        <v>135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1:49" hidden="1" outlineLevel="1" x14ac:dyDescent="0.2">
      <c r="A138" s="2" t="s">
        <v>136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spans="1:49" hidden="1" outlineLevel="1" x14ac:dyDescent="0.2">
      <c r="A139" s="2" t="s">
        <v>137</v>
      </c>
      <c r="B139" s="4">
        <f>863.08</f>
        <v>863.08</v>
      </c>
      <c r="C139" s="4">
        <f>737.47</f>
        <v>737.47</v>
      </c>
      <c r="D139" s="4">
        <f>400</f>
        <v>400</v>
      </c>
      <c r="E139" s="4">
        <f>863.08</f>
        <v>863.08</v>
      </c>
      <c r="F139" s="4">
        <f>737.47</f>
        <v>737.47</v>
      </c>
      <c r="G139" s="4">
        <f>400</f>
        <v>400</v>
      </c>
      <c r="H139" s="4">
        <f>863.08</f>
        <v>863.08</v>
      </c>
      <c r="I139" s="4">
        <f>737.47</f>
        <v>737.47</v>
      </c>
      <c r="J139" s="4">
        <f>400</f>
        <v>400</v>
      </c>
      <c r="K139" s="4">
        <f>863.08</f>
        <v>863.08</v>
      </c>
      <c r="L139" s="4">
        <f>737.47</f>
        <v>737.47</v>
      </c>
      <c r="M139" s="4">
        <f>400</f>
        <v>400</v>
      </c>
      <c r="N139" s="4">
        <f>863.08</f>
        <v>863.08</v>
      </c>
      <c r="O139" s="4">
        <f>737.47</f>
        <v>737.47</v>
      </c>
      <c r="P139" s="4">
        <f>400</f>
        <v>400</v>
      </c>
      <c r="Q139" s="4">
        <f>863.08</f>
        <v>863.08</v>
      </c>
      <c r="R139" s="4">
        <f>737.47</f>
        <v>737.47</v>
      </c>
      <c r="S139" s="4">
        <f>400</f>
        <v>400</v>
      </c>
      <c r="T139" s="4">
        <f>863.08</f>
        <v>863.08</v>
      </c>
      <c r="U139" s="4">
        <f>737.47</f>
        <v>737.47</v>
      </c>
      <c r="V139" s="4">
        <f>400</f>
        <v>400</v>
      </c>
      <c r="W139" s="4">
        <f>863.08</f>
        <v>863.08</v>
      </c>
      <c r="X139" s="4">
        <f>737.47</f>
        <v>737.47</v>
      </c>
      <c r="Y139" s="4">
        <f>400</f>
        <v>400</v>
      </c>
      <c r="Z139" s="4">
        <f>863.08</f>
        <v>863.08</v>
      </c>
      <c r="AA139" s="4">
        <f>737.47</f>
        <v>737.47</v>
      </c>
      <c r="AB139" s="4">
        <f>400</f>
        <v>400</v>
      </c>
      <c r="AC139" s="4">
        <f>863.08</f>
        <v>863.08</v>
      </c>
      <c r="AD139" s="4">
        <f>737.47</f>
        <v>737.47</v>
      </c>
      <c r="AE139" s="4">
        <f>400</f>
        <v>400</v>
      </c>
      <c r="AF139" s="4">
        <f>863.08</f>
        <v>863.08</v>
      </c>
      <c r="AG139" s="4">
        <f>737.47</f>
        <v>737.47</v>
      </c>
      <c r="AH139" s="4">
        <f>400</f>
        <v>400</v>
      </c>
      <c r="AI139" s="4">
        <f>863.08</f>
        <v>863.08</v>
      </c>
      <c r="AJ139" s="4">
        <f>737.47</f>
        <v>737.47</v>
      </c>
      <c r="AK139" s="4">
        <f>400</f>
        <v>400</v>
      </c>
      <c r="AL139" s="4">
        <f>863.08</f>
        <v>863.08</v>
      </c>
      <c r="AM139" s="4">
        <f>737.47</f>
        <v>737.47</v>
      </c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49" hidden="1" outlineLevel="1" x14ac:dyDescent="0.2">
      <c r="A140" s="2" t="s">
        <v>138</v>
      </c>
      <c r="B140" s="3"/>
      <c r="C140" s="4">
        <f>24277.25</f>
        <v>24277.25</v>
      </c>
      <c r="D140" s="3"/>
      <c r="E140" s="3"/>
      <c r="F140" s="4">
        <f>24277.25</f>
        <v>24277.25</v>
      </c>
      <c r="G140" s="3"/>
      <c r="H140" s="3"/>
      <c r="I140" s="4">
        <f>24277.25</f>
        <v>24277.25</v>
      </c>
      <c r="J140" s="3"/>
      <c r="K140" s="3"/>
      <c r="L140" s="4">
        <f>24277.25</f>
        <v>24277.25</v>
      </c>
      <c r="M140" s="3"/>
      <c r="N140" s="3"/>
      <c r="O140" s="4">
        <f>24277.25</f>
        <v>24277.25</v>
      </c>
      <c r="P140" s="3"/>
      <c r="Q140" s="3"/>
      <c r="R140" s="4">
        <f>24277.25</f>
        <v>24277.25</v>
      </c>
      <c r="S140" s="3"/>
      <c r="T140" s="3"/>
      <c r="U140" s="4">
        <f>24277.25</f>
        <v>24277.25</v>
      </c>
      <c r="V140" s="3"/>
      <c r="W140" s="3"/>
      <c r="X140" s="4">
        <f>24277.25</f>
        <v>24277.25</v>
      </c>
      <c r="Y140" s="3"/>
      <c r="Z140" s="3"/>
      <c r="AA140" s="4">
        <f>24277.25</f>
        <v>24277.25</v>
      </c>
      <c r="AB140" s="3"/>
      <c r="AC140" s="3"/>
      <c r="AD140" s="4">
        <f>24277.25</f>
        <v>24277.25</v>
      </c>
      <c r="AE140" s="3"/>
      <c r="AF140" s="3"/>
      <c r="AG140" s="4">
        <f>24277.25</f>
        <v>24277.25</v>
      </c>
      <c r="AH140" s="3"/>
      <c r="AI140" s="3"/>
      <c r="AJ140" s="4">
        <f>24277.25</f>
        <v>24277.25</v>
      </c>
      <c r="AK140" s="3"/>
      <c r="AL140" s="3"/>
      <c r="AM140" s="4">
        <f>24277.25</f>
        <v>24277.25</v>
      </c>
      <c r="AN140" s="3"/>
      <c r="AO140" s="3"/>
      <c r="AP140" s="4"/>
      <c r="AQ140" s="3"/>
      <c r="AR140" s="3"/>
      <c r="AS140" s="4"/>
      <c r="AT140" s="3"/>
      <c r="AU140" s="3"/>
      <c r="AV140" s="4"/>
      <c r="AW140" s="3"/>
    </row>
    <row r="141" spans="1:49" hidden="1" outlineLevel="1" x14ac:dyDescent="0.2">
      <c r="A141" s="2" t="s">
        <v>139</v>
      </c>
      <c r="B141" s="5">
        <f>((B138)+(B139))+(B140)</f>
        <v>863.08</v>
      </c>
      <c r="C141" s="5">
        <f>((C138)+(C139))+(C140)</f>
        <v>25014.720000000001</v>
      </c>
      <c r="D141" s="5">
        <f>((D138)+(D139))+(D140)</f>
        <v>400</v>
      </c>
      <c r="E141" s="5">
        <f>((E138)+(E139))+(E140)</f>
        <v>863.08</v>
      </c>
      <c r="F141" s="5">
        <f>((F138)+(F139))+(F140)</f>
        <v>25014.720000000001</v>
      </c>
      <c r="G141" s="5">
        <f>((G138)+(G139))+(G140)</f>
        <v>400</v>
      </c>
      <c r="H141" s="5">
        <f>((H138)+(H139))+(H140)</f>
        <v>863.08</v>
      </c>
      <c r="I141" s="5">
        <f>((I138)+(I139))+(I140)</f>
        <v>25014.720000000001</v>
      </c>
      <c r="J141" s="5">
        <f>((J138)+(J139))+(J140)</f>
        <v>400</v>
      </c>
      <c r="K141" s="5">
        <f>((K138)+(K139))+(K140)</f>
        <v>863.08</v>
      </c>
      <c r="L141" s="5">
        <f>((L138)+(L139))+(L140)</f>
        <v>25014.720000000001</v>
      </c>
      <c r="M141" s="5">
        <f>((M138)+(M139))+(M140)</f>
        <v>400</v>
      </c>
      <c r="N141" s="5">
        <f>((N138)+(N139))+(N140)</f>
        <v>863.08</v>
      </c>
      <c r="O141" s="5">
        <f>((O138)+(O139))+(O140)</f>
        <v>25014.720000000001</v>
      </c>
      <c r="P141" s="5">
        <f>((P138)+(P139))+(P140)</f>
        <v>400</v>
      </c>
      <c r="Q141" s="5">
        <f>((Q138)+(Q139))+(Q140)</f>
        <v>863.08</v>
      </c>
      <c r="R141" s="5">
        <f>((R138)+(R139))+(R140)</f>
        <v>25014.720000000001</v>
      </c>
      <c r="S141" s="5">
        <f>((S138)+(S139))+(S140)</f>
        <v>400</v>
      </c>
      <c r="T141" s="5">
        <f>((T138)+(T139))+(T140)</f>
        <v>863.08</v>
      </c>
      <c r="U141" s="5">
        <f>((U138)+(U139))+(U140)</f>
        <v>25014.720000000001</v>
      </c>
      <c r="V141" s="5">
        <f>((V138)+(V139))+(V140)</f>
        <v>400</v>
      </c>
      <c r="W141" s="5">
        <f>((W138)+(W139))+(W140)</f>
        <v>863.08</v>
      </c>
      <c r="X141" s="5">
        <f>((X138)+(X139))+(X140)</f>
        <v>25014.720000000001</v>
      </c>
      <c r="Y141" s="5">
        <f>((Y138)+(Y139))+(Y140)</f>
        <v>400</v>
      </c>
      <c r="Z141" s="5">
        <f>((Z138)+(Z139))+(Z140)</f>
        <v>863.08</v>
      </c>
      <c r="AA141" s="5">
        <f>((AA138)+(AA139))+(AA140)</f>
        <v>25014.720000000001</v>
      </c>
      <c r="AB141" s="5">
        <f>((AB138)+(AB139))+(AB140)</f>
        <v>400</v>
      </c>
      <c r="AC141" s="5">
        <f>((AC138)+(AC139))+(AC140)</f>
        <v>863.08</v>
      </c>
      <c r="AD141" s="5">
        <f>((AD138)+(AD139))+(AD140)</f>
        <v>25014.720000000001</v>
      </c>
      <c r="AE141" s="5">
        <f>((AE138)+(AE139))+(AE140)</f>
        <v>400</v>
      </c>
      <c r="AF141" s="5">
        <f>((AF138)+(AF139))+(AF140)</f>
        <v>863.08</v>
      </c>
      <c r="AG141" s="5">
        <f>((AG138)+(AG139))+(AG140)</f>
        <v>25014.720000000001</v>
      </c>
      <c r="AH141" s="5">
        <f>((AH138)+(AH139))+(AH140)</f>
        <v>400</v>
      </c>
      <c r="AI141" s="5">
        <f>((AI138)+(AI139))+(AI140)</f>
        <v>863.08</v>
      </c>
      <c r="AJ141" s="5">
        <f>((AJ138)+(AJ139))+(AJ140)</f>
        <v>25014.720000000001</v>
      </c>
      <c r="AK141" s="5">
        <f>((AK138)+(AK139))+(AK140)</f>
        <v>400</v>
      </c>
      <c r="AL141" s="5">
        <f>((AL138)+(AL139))+(AL140)</f>
        <v>863.08</v>
      </c>
      <c r="AM141" s="5">
        <f>((AM138)+(AM139))+(AM140)</f>
        <v>25014.720000000001</v>
      </c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hidden="1" outlineLevel="1" x14ac:dyDescent="0.2">
      <c r="A142" s="2" t="s">
        <v>140</v>
      </c>
      <c r="B142" s="4">
        <f>147.41</f>
        <v>147.41</v>
      </c>
      <c r="C142" s="4">
        <f>0.64</f>
        <v>0.64</v>
      </c>
      <c r="D142" s="4">
        <f>260.26</f>
        <v>260.26</v>
      </c>
      <c r="E142" s="4">
        <f>147.41</f>
        <v>147.41</v>
      </c>
      <c r="F142" s="4">
        <f>0.64</f>
        <v>0.64</v>
      </c>
      <c r="G142" s="4">
        <f>260.26</f>
        <v>260.26</v>
      </c>
      <c r="H142" s="4">
        <f>147.41</f>
        <v>147.41</v>
      </c>
      <c r="I142" s="4">
        <f>0.64</f>
        <v>0.64</v>
      </c>
      <c r="J142" s="4">
        <f>260.26</f>
        <v>260.26</v>
      </c>
      <c r="K142" s="4">
        <f>147.41</f>
        <v>147.41</v>
      </c>
      <c r="L142" s="4">
        <f>0.64</f>
        <v>0.64</v>
      </c>
      <c r="M142" s="4">
        <f>260.26</f>
        <v>260.26</v>
      </c>
      <c r="N142" s="4">
        <f>147.41</f>
        <v>147.41</v>
      </c>
      <c r="O142" s="4">
        <f>0.64</f>
        <v>0.64</v>
      </c>
      <c r="P142" s="4">
        <f>260.26</f>
        <v>260.26</v>
      </c>
      <c r="Q142" s="4">
        <f>147.41</f>
        <v>147.41</v>
      </c>
      <c r="R142" s="4">
        <f>0.64</f>
        <v>0.64</v>
      </c>
      <c r="S142" s="4">
        <f>260.26</f>
        <v>260.26</v>
      </c>
      <c r="T142" s="4">
        <f>147.41</f>
        <v>147.41</v>
      </c>
      <c r="U142" s="4">
        <f>0.64</f>
        <v>0.64</v>
      </c>
      <c r="V142" s="4">
        <f>260.26</f>
        <v>260.26</v>
      </c>
      <c r="W142" s="4">
        <f>147.41</f>
        <v>147.41</v>
      </c>
      <c r="X142" s="4">
        <f>0.64</f>
        <v>0.64</v>
      </c>
      <c r="Y142" s="4">
        <f>260.26</f>
        <v>260.26</v>
      </c>
      <c r="Z142" s="4">
        <f>147.41</f>
        <v>147.41</v>
      </c>
      <c r="AA142" s="4">
        <f>0.64</f>
        <v>0.64</v>
      </c>
      <c r="AB142" s="4">
        <f>260.26</f>
        <v>260.26</v>
      </c>
      <c r="AC142" s="4">
        <f>147.41</f>
        <v>147.41</v>
      </c>
      <c r="AD142" s="4">
        <f>0.64</f>
        <v>0.64</v>
      </c>
      <c r="AE142" s="4">
        <f>260.26</f>
        <v>260.26</v>
      </c>
      <c r="AF142" s="4">
        <f>147.41</f>
        <v>147.41</v>
      </c>
      <c r="AG142" s="4">
        <f>0.64</f>
        <v>0.64</v>
      </c>
      <c r="AH142" s="4">
        <f>260.26</f>
        <v>260.26</v>
      </c>
      <c r="AI142" s="4">
        <f>147.41</f>
        <v>147.41</v>
      </c>
      <c r="AJ142" s="4">
        <f>0.64</f>
        <v>0.64</v>
      </c>
      <c r="AK142" s="4">
        <f>260.26</f>
        <v>260.26</v>
      </c>
      <c r="AL142" s="4">
        <f>147.41</f>
        <v>147.41</v>
      </c>
      <c r="AM142" s="4">
        <f>0.64</f>
        <v>0.64</v>
      </c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49" hidden="1" outlineLevel="1" x14ac:dyDescent="0.2">
      <c r="A143" s="2" t="s">
        <v>141</v>
      </c>
      <c r="B143" s="5">
        <f>(B141)+(B142)</f>
        <v>1010.49</v>
      </c>
      <c r="C143" s="5">
        <f>(C141)+(C142)</f>
        <v>25015.360000000001</v>
      </c>
      <c r="D143" s="5">
        <f>(D141)+(D142)</f>
        <v>660.26</v>
      </c>
      <c r="E143" s="5">
        <f>(E141)+(E142)</f>
        <v>1010.49</v>
      </c>
      <c r="F143" s="5">
        <f>(F141)+(F142)</f>
        <v>25015.360000000001</v>
      </c>
      <c r="G143" s="5">
        <f>(G141)+(G142)</f>
        <v>660.26</v>
      </c>
      <c r="H143" s="5">
        <f>(H141)+(H142)</f>
        <v>1010.49</v>
      </c>
      <c r="I143" s="5">
        <f>(I141)+(I142)</f>
        <v>25015.360000000001</v>
      </c>
      <c r="J143" s="5">
        <f>(J141)+(J142)</f>
        <v>660.26</v>
      </c>
      <c r="K143" s="5">
        <f>(K141)+(K142)</f>
        <v>1010.49</v>
      </c>
      <c r="L143" s="5">
        <f>(L141)+(L142)</f>
        <v>25015.360000000001</v>
      </c>
      <c r="M143" s="5">
        <f>(M141)+(M142)</f>
        <v>660.26</v>
      </c>
      <c r="N143" s="5">
        <f>(N141)+(N142)</f>
        <v>1010.49</v>
      </c>
      <c r="O143" s="5">
        <f>(O141)+(O142)</f>
        <v>25015.360000000001</v>
      </c>
      <c r="P143" s="5">
        <f>(P141)+(P142)</f>
        <v>660.26</v>
      </c>
      <c r="Q143" s="5">
        <f>(Q141)+(Q142)</f>
        <v>1010.49</v>
      </c>
      <c r="R143" s="5">
        <f>(R141)+(R142)</f>
        <v>25015.360000000001</v>
      </c>
      <c r="S143" s="5">
        <f>(S141)+(S142)</f>
        <v>660.26</v>
      </c>
      <c r="T143" s="5">
        <f>(T141)+(T142)</f>
        <v>1010.49</v>
      </c>
      <c r="U143" s="5">
        <f>(U141)+(U142)</f>
        <v>25015.360000000001</v>
      </c>
      <c r="V143" s="5">
        <f>(V141)+(V142)</f>
        <v>660.26</v>
      </c>
      <c r="W143" s="5">
        <f>(W141)+(W142)</f>
        <v>1010.49</v>
      </c>
      <c r="X143" s="5">
        <f>(X141)+(X142)</f>
        <v>25015.360000000001</v>
      </c>
      <c r="Y143" s="5">
        <f>(Y141)+(Y142)</f>
        <v>660.26</v>
      </c>
      <c r="Z143" s="5">
        <f>(Z141)+(Z142)</f>
        <v>1010.49</v>
      </c>
      <c r="AA143" s="5">
        <f>(AA141)+(AA142)</f>
        <v>25015.360000000001</v>
      </c>
      <c r="AB143" s="5">
        <f>(AB141)+(AB142)</f>
        <v>660.26</v>
      </c>
      <c r="AC143" s="5">
        <f>(AC141)+(AC142)</f>
        <v>1010.49</v>
      </c>
      <c r="AD143" s="5">
        <f>(AD141)+(AD142)</f>
        <v>25015.360000000001</v>
      </c>
      <c r="AE143" s="5">
        <f>(AE141)+(AE142)</f>
        <v>660.26</v>
      </c>
      <c r="AF143" s="5">
        <f>(AF141)+(AF142)</f>
        <v>1010.49</v>
      </c>
      <c r="AG143" s="5">
        <f>(AG141)+(AG142)</f>
        <v>25015.360000000001</v>
      </c>
      <c r="AH143" s="5">
        <f>(AH141)+(AH142)</f>
        <v>660.26</v>
      </c>
      <c r="AI143" s="5">
        <f>(AI141)+(AI142)</f>
        <v>1010.49</v>
      </c>
      <c r="AJ143" s="5">
        <f>(AJ141)+(AJ142)</f>
        <v>25015.360000000001</v>
      </c>
      <c r="AK143" s="5">
        <f>(AK141)+(AK142)</f>
        <v>660.26</v>
      </c>
      <c r="AL143" s="5">
        <f>(AL141)+(AL142)</f>
        <v>1010.49</v>
      </c>
      <c r="AM143" s="5">
        <f>(AM141)+(AM142)</f>
        <v>25015.360000000001</v>
      </c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collapsed="1" x14ac:dyDescent="0.2">
      <c r="A144" s="2" t="s">
        <v>142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idden="1" outlineLevel="1" x14ac:dyDescent="0.2">
      <c r="A145" s="2" t="s">
        <v>143</v>
      </c>
      <c r="B145" s="4">
        <f>0</f>
        <v>0</v>
      </c>
      <c r="C145" s="4">
        <f>0</f>
        <v>0</v>
      </c>
      <c r="D145" s="4">
        <f>0</f>
        <v>0</v>
      </c>
      <c r="E145" s="4">
        <f>0</f>
        <v>0</v>
      </c>
      <c r="F145" s="4">
        <f>0</f>
        <v>0</v>
      </c>
      <c r="G145" s="4">
        <f>0</f>
        <v>0</v>
      </c>
      <c r="H145" s="4">
        <f>0</f>
        <v>0</v>
      </c>
      <c r="I145" s="4">
        <f>0</f>
        <v>0</v>
      </c>
      <c r="J145" s="4">
        <f>0</f>
        <v>0</v>
      </c>
      <c r="K145" s="4">
        <f>0</f>
        <v>0</v>
      </c>
      <c r="L145" s="4">
        <f>0</f>
        <v>0</v>
      </c>
      <c r="M145" s="4">
        <f>0</f>
        <v>0</v>
      </c>
      <c r="N145" s="4">
        <f>0</f>
        <v>0</v>
      </c>
      <c r="O145" s="4">
        <f>0</f>
        <v>0</v>
      </c>
      <c r="P145" s="4">
        <f>0</f>
        <v>0</v>
      </c>
      <c r="Q145" s="4">
        <f>0</f>
        <v>0</v>
      </c>
      <c r="R145" s="4">
        <f>0</f>
        <v>0</v>
      </c>
      <c r="S145" s="4">
        <f>0</f>
        <v>0</v>
      </c>
      <c r="T145" s="4">
        <f>0</f>
        <v>0</v>
      </c>
      <c r="U145" s="4">
        <f>0</f>
        <v>0</v>
      </c>
      <c r="V145" s="4">
        <f>0</f>
        <v>0</v>
      </c>
      <c r="W145" s="4">
        <f>0</f>
        <v>0</v>
      </c>
      <c r="X145" s="4">
        <f>0</f>
        <v>0</v>
      </c>
      <c r="Y145" s="4">
        <f>0</f>
        <v>0</v>
      </c>
      <c r="Z145" s="4">
        <f>0</f>
        <v>0</v>
      </c>
      <c r="AA145" s="4">
        <f>0</f>
        <v>0</v>
      </c>
      <c r="AB145" s="4">
        <f>0</f>
        <v>0</v>
      </c>
      <c r="AC145" s="4">
        <f>0</f>
        <v>0</v>
      </c>
      <c r="AD145" s="4">
        <f>0</f>
        <v>0</v>
      </c>
      <c r="AE145" s="4">
        <f>0</f>
        <v>0</v>
      </c>
      <c r="AF145" s="4">
        <f>0</f>
        <v>0</v>
      </c>
      <c r="AG145" s="4">
        <f>0</f>
        <v>0</v>
      </c>
      <c r="AH145" s="4">
        <f>0</f>
        <v>0</v>
      </c>
      <c r="AI145" s="4">
        <f>0</f>
        <v>0</v>
      </c>
      <c r="AJ145" s="4">
        <f>0</f>
        <v>0</v>
      </c>
      <c r="AK145" s="4">
        <f>0</f>
        <v>0</v>
      </c>
      <c r="AL145" s="4">
        <f>0</f>
        <v>0</v>
      </c>
      <c r="AM145" s="4">
        <f>0</f>
        <v>0</v>
      </c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hidden="1" outlineLevel="1" x14ac:dyDescent="0.2">
      <c r="A146" s="2" t="s">
        <v>144</v>
      </c>
      <c r="B146" s="3"/>
      <c r="C146" s="3"/>
      <c r="D146" s="4">
        <f>6435</f>
        <v>6435</v>
      </c>
      <c r="E146" s="3"/>
      <c r="F146" s="3"/>
      <c r="G146" s="4">
        <f>6435</f>
        <v>6435</v>
      </c>
      <c r="H146" s="3"/>
      <c r="I146" s="3"/>
      <c r="J146" s="4">
        <f>6435</f>
        <v>6435</v>
      </c>
      <c r="K146" s="3"/>
      <c r="L146" s="3"/>
      <c r="M146" s="4">
        <f>6435</f>
        <v>6435</v>
      </c>
      <c r="N146" s="3"/>
      <c r="O146" s="3"/>
      <c r="P146" s="4">
        <f>6435</f>
        <v>6435</v>
      </c>
      <c r="Q146" s="3"/>
      <c r="R146" s="3"/>
      <c r="S146" s="4">
        <f>6435</f>
        <v>6435</v>
      </c>
      <c r="T146" s="3"/>
      <c r="U146" s="3"/>
      <c r="V146" s="4">
        <f>6435</f>
        <v>6435</v>
      </c>
      <c r="W146" s="3"/>
      <c r="X146" s="3"/>
      <c r="Y146" s="4">
        <f>6435</f>
        <v>6435</v>
      </c>
      <c r="Z146" s="3"/>
      <c r="AA146" s="3"/>
      <c r="AB146" s="4">
        <f>6435</f>
        <v>6435</v>
      </c>
      <c r="AC146" s="3"/>
      <c r="AD146" s="3"/>
      <c r="AE146" s="4">
        <f>6435</f>
        <v>6435</v>
      </c>
      <c r="AF146" s="3"/>
      <c r="AG146" s="3"/>
      <c r="AH146" s="4">
        <f>6435</f>
        <v>6435</v>
      </c>
      <c r="AI146" s="3"/>
      <c r="AJ146" s="3"/>
      <c r="AK146" s="4">
        <f>6435</f>
        <v>6435</v>
      </c>
      <c r="AL146" s="3"/>
      <c r="AM146" s="3"/>
      <c r="AN146" s="4"/>
      <c r="AO146" s="3"/>
      <c r="AP146" s="3"/>
      <c r="AQ146" s="4"/>
      <c r="AR146" s="3"/>
      <c r="AS146" s="3"/>
      <c r="AT146" s="4"/>
      <c r="AU146" s="3"/>
      <c r="AV146" s="3"/>
      <c r="AW146" s="4"/>
    </row>
    <row r="147" spans="1:49" hidden="1" outlineLevel="1" x14ac:dyDescent="0.2">
      <c r="A147" s="2" t="s">
        <v>145</v>
      </c>
      <c r="B147" s="4">
        <f>1650</f>
        <v>1650</v>
      </c>
      <c r="C147" s="4">
        <f>2672</f>
        <v>2672</v>
      </c>
      <c r="D147" s="4">
        <f>-79.29</f>
        <v>-79.290000000000006</v>
      </c>
      <c r="E147" s="4">
        <f>1650</f>
        <v>1650</v>
      </c>
      <c r="F147" s="4">
        <f>2672</f>
        <v>2672</v>
      </c>
      <c r="G147" s="4">
        <f>-79.29</f>
        <v>-79.290000000000006</v>
      </c>
      <c r="H147" s="4">
        <f>1650</f>
        <v>1650</v>
      </c>
      <c r="I147" s="4">
        <f>2672</f>
        <v>2672</v>
      </c>
      <c r="J147" s="4">
        <f>-79.29</f>
        <v>-79.290000000000006</v>
      </c>
      <c r="K147" s="4">
        <f>1650</f>
        <v>1650</v>
      </c>
      <c r="L147" s="4">
        <f>2672</f>
        <v>2672</v>
      </c>
      <c r="M147" s="4">
        <f>-79.29</f>
        <v>-79.290000000000006</v>
      </c>
      <c r="N147" s="4">
        <f>1650</f>
        <v>1650</v>
      </c>
      <c r="O147" s="4">
        <f>2672</f>
        <v>2672</v>
      </c>
      <c r="P147" s="4">
        <f>-79.29</f>
        <v>-79.290000000000006</v>
      </c>
      <c r="Q147" s="4">
        <f>1650</f>
        <v>1650</v>
      </c>
      <c r="R147" s="4">
        <f>2672</f>
        <v>2672</v>
      </c>
      <c r="S147" s="4">
        <f>-79.29</f>
        <v>-79.290000000000006</v>
      </c>
      <c r="T147" s="4">
        <f>1650</f>
        <v>1650</v>
      </c>
      <c r="U147" s="4">
        <f>2672</f>
        <v>2672</v>
      </c>
      <c r="V147" s="4">
        <f>-79.29</f>
        <v>-79.290000000000006</v>
      </c>
      <c r="W147" s="4">
        <f>1650</f>
        <v>1650</v>
      </c>
      <c r="X147" s="4">
        <f>2672</f>
        <v>2672</v>
      </c>
      <c r="Y147" s="4">
        <f>-79.29</f>
        <v>-79.290000000000006</v>
      </c>
      <c r="Z147" s="4">
        <f>1650</f>
        <v>1650</v>
      </c>
      <c r="AA147" s="4">
        <f>2672</f>
        <v>2672</v>
      </c>
      <c r="AB147" s="4">
        <f>-79.29</f>
        <v>-79.290000000000006</v>
      </c>
      <c r="AC147" s="4">
        <f>1650</f>
        <v>1650</v>
      </c>
      <c r="AD147" s="4">
        <f>2672</f>
        <v>2672</v>
      </c>
      <c r="AE147" s="4">
        <f>-79.29</f>
        <v>-79.290000000000006</v>
      </c>
      <c r="AF147" s="4">
        <f>1650</f>
        <v>1650</v>
      </c>
      <c r="AG147" s="4">
        <f>2672</f>
        <v>2672</v>
      </c>
      <c r="AH147" s="4">
        <f>-79.29</f>
        <v>-79.290000000000006</v>
      </c>
      <c r="AI147" s="4">
        <f>1650</f>
        <v>1650</v>
      </c>
      <c r="AJ147" s="4">
        <f>2672</f>
        <v>2672</v>
      </c>
      <c r="AK147" s="4">
        <f>-79.29</f>
        <v>-79.290000000000006</v>
      </c>
      <c r="AL147" s="4">
        <f>1650</f>
        <v>1650</v>
      </c>
      <c r="AM147" s="4">
        <f>2672</f>
        <v>2672</v>
      </c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hidden="1" outlineLevel="1" x14ac:dyDescent="0.2">
      <c r="A148" s="2" t="s">
        <v>146</v>
      </c>
      <c r="B148" s="3"/>
      <c r="C148" s="4">
        <f>835.41</f>
        <v>835.41</v>
      </c>
      <c r="D148" s="4">
        <f>66.86</f>
        <v>66.86</v>
      </c>
      <c r="E148" s="3"/>
      <c r="F148" s="4">
        <f>835.41</f>
        <v>835.41</v>
      </c>
      <c r="G148" s="4">
        <f>66.86</f>
        <v>66.86</v>
      </c>
      <c r="H148" s="3"/>
      <c r="I148" s="4">
        <f>835.41</f>
        <v>835.41</v>
      </c>
      <c r="J148" s="4">
        <f>66.86</f>
        <v>66.86</v>
      </c>
      <c r="K148" s="3"/>
      <c r="L148" s="4">
        <f>835.41</f>
        <v>835.41</v>
      </c>
      <c r="M148" s="4">
        <f>66.86</f>
        <v>66.86</v>
      </c>
      <c r="N148" s="3"/>
      <c r="O148" s="4">
        <f>835.41</f>
        <v>835.41</v>
      </c>
      <c r="P148" s="4">
        <f>66.86</f>
        <v>66.86</v>
      </c>
      <c r="Q148" s="3"/>
      <c r="R148" s="4">
        <f>835.41</f>
        <v>835.41</v>
      </c>
      <c r="S148" s="4">
        <f>66.86</f>
        <v>66.86</v>
      </c>
      <c r="T148" s="3"/>
      <c r="U148" s="4">
        <f>835.41</f>
        <v>835.41</v>
      </c>
      <c r="V148" s="4">
        <f>66.86</f>
        <v>66.86</v>
      </c>
      <c r="W148" s="3"/>
      <c r="X148" s="4">
        <f>835.41</f>
        <v>835.41</v>
      </c>
      <c r="Y148" s="4">
        <f>66.86</f>
        <v>66.86</v>
      </c>
      <c r="Z148" s="3"/>
      <c r="AA148" s="4">
        <f>835.41</f>
        <v>835.41</v>
      </c>
      <c r="AB148" s="4">
        <f>66.86</f>
        <v>66.86</v>
      </c>
      <c r="AC148" s="3"/>
      <c r="AD148" s="4">
        <f>835.41</f>
        <v>835.41</v>
      </c>
      <c r="AE148" s="4">
        <f>66.86</f>
        <v>66.86</v>
      </c>
      <c r="AF148" s="3"/>
      <c r="AG148" s="4">
        <f>835.41</f>
        <v>835.41</v>
      </c>
      <c r="AH148" s="4">
        <f>66.86</f>
        <v>66.86</v>
      </c>
      <c r="AI148" s="3"/>
      <c r="AJ148" s="4">
        <f>835.41</f>
        <v>835.41</v>
      </c>
      <c r="AK148" s="4">
        <f>66.86</f>
        <v>66.86</v>
      </c>
      <c r="AL148" s="3"/>
      <c r="AM148" s="4">
        <f>835.41</f>
        <v>835.41</v>
      </c>
      <c r="AN148" s="4"/>
      <c r="AO148" s="3"/>
      <c r="AP148" s="4"/>
      <c r="AQ148" s="4"/>
      <c r="AR148" s="3"/>
      <c r="AS148" s="4"/>
      <c r="AT148" s="4"/>
      <c r="AU148" s="3"/>
      <c r="AV148" s="4"/>
      <c r="AW148" s="4"/>
    </row>
    <row r="149" spans="1:49" hidden="1" outlineLevel="1" x14ac:dyDescent="0.2">
      <c r="A149" s="2" t="s">
        <v>147</v>
      </c>
      <c r="B149" s="5">
        <f>((B146)+(B147))+(B148)</f>
        <v>1650</v>
      </c>
      <c r="C149" s="5">
        <f>((C146)+(C147))+(C148)</f>
        <v>3507.41</v>
      </c>
      <c r="D149" s="5">
        <f>((D146)+(D147))+(D148)</f>
        <v>6422.57</v>
      </c>
      <c r="E149" s="5">
        <f>((E146)+(E147))+(E148)</f>
        <v>1650</v>
      </c>
      <c r="F149" s="5">
        <f>((F146)+(F147))+(F148)</f>
        <v>3507.41</v>
      </c>
      <c r="G149" s="5">
        <f>((G146)+(G147))+(G148)</f>
        <v>6422.57</v>
      </c>
      <c r="H149" s="5">
        <f>((H146)+(H147))+(H148)</f>
        <v>1650</v>
      </c>
      <c r="I149" s="5">
        <f>((I146)+(I147))+(I148)</f>
        <v>3507.41</v>
      </c>
      <c r="J149" s="5">
        <f>((J146)+(J147))+(J148)</f>
        <v>6422.57</v>
      </c>
      <c r="K149" s="5">
        <f>((K146)+(K147))+(K148)</f>
        <v>1650</v>
      </c>
      <c r="L149" s="5">
        <f>((L146)+(L147))+(L148)</f>
        <v>3507.41</v>
      </c>
      <c r="M149" s="5">
        <f>((M146)+(M147))+(M148)</f>
        <v>6422.57</v>
      </c>
      <c r="N149" s="5">
        <f>((N146)+(N147))+(N148)</f>
        <v>1650</v>
      </c>
      <c r="O149" s="5">
        <f>((O146)+(O147))+(O148)</f>
        <v>3507.41</v>
      </c>
      <c r="P149" s="5">
        <f>((P146)+(P147))+(P148)</f>
        <v>6422.57</v>
      </c>
      <c r="Q149" s="5">
        <f>((Q146)+(Q147))+(Q148)</f>
        <v>1650</v>
      </c>
      <c r="R149" s="5">
        <f>((R146)+(R147))+(R148)</f>
        <v>3507.41</v>
      </c>
      <c r="S149" s="5">
        <f>((S146)+(S147))+(S148)</f>
        <v>6422.57</v>
      </c>
      <c r="T149" s="5">
        <f>((T146)+(T147))+(T148)</f>
        <v>1650</v>
      </c>
      <c r="U149" s="5">
        <f>((U146)+(U147))+(U148)</f>
        <v>3507.41</v>
      </c>
      <c r="V149" s="5">
        <f>((V146)+(V147))+(V148)</f>
        <v>6422.57</v>
      </c>
      <c r="W149" s="5">
        <f>((W146)+(W147))+(W148)</f>
        <v>1650</v>
      </c>
      <c r="X149" s="5">
        <f>((X146)+(X147))+(X148)</f>
        <v>3507.41</v>
      </c>
      <c r="Y149" s="5">
        <f>((Y146)+(Y147))+(Y148)</f>
        <v>6422.57</v>
      </c>
      <c r="Z149" s="5">
        <f>((Z146)+(Z147))+(Z148)</f>
        <v>1650</v>
      </c>
      <c r="AA149" s="5">
        <f>((AA146)+(AA147))+(AA148)</f>
        <v>3507.41</v>
      </c>
      <c r="AB149" s="5">
        <f>((AB146)+(AB147))+(AB148)</f>
        <v>6422.57</v>
      </c>
      <c r="AC149" s="5">
        <f>((AC146)+(AC147))+(AC148)</f>
        <v>1650</v>
      </c>
      <c r="AD149" s="5">
        <f>((AD146)+(AD147))+(AD148)</f>
        <v>3507.41</v>
      </c>
      <c r="AE149" s="5">
        <f>((AE146)+(AE147))+(AE148)</f>
        <v>6422.57</v>
      </c>
      <c r="AF149" s="5">
        <f>((AF146)+(AF147))+(AF148)</f>
        <v>1650</v>
      </c>
      <c r="AG149" s="5">
        <f>((AG146)+(AG147))+(AG148)</f>
        <v>3507.41</v>
      </c>
      <c r="AH149" s="5">
        <f>((AH146)+(AH147))+(AH148)</f>
        <v>6422.57</v>
      </c>
      <c r="AI149" s="5">
        <f>((AI146)+(AI147))+(AI148)</f>
        <v>1650</v>
      </c>
      <c r="AJ149" s="5">
        <f>((AJ146)+(AJ147))+(AJ148)</f>
        <v>3507.41</v>
      </c>
      <c r="AK149" s="5">
        <f>((AK146)+(AK147))+(AK148)</f>
        <v>6422.57</v>
      </c>
      <c r="AL149" s="5">
        <f>((AL146)+(AL147))+(AL148)</f>
        <v>1650</v>
      </c>
      <c r="AM149" s="5">
        <f>((AM146)+(AM147))+(AM148)</f>
        <v>3507.41</v>
      </c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:49" hidden="1" outlineLevel="1" x14ac:dyDescent="0.2">
      <c r="A150" s="2" t="s">
        <v>148</v>
      </c>
      <c r="B150" s="4">
        <f>12138.81</f>
        <v>12138.81</v>
      </c>
      <c r="C150" s="4">
        <f>25960.86</f>
        <v>25960.86</v>
      </c>
      <c r="D150" s="4">
        <f>24755.46</f>
        <v>24755.46</v>
      </c>
      <c r="E150" s="4">
        <f>12138.81</f>
        <v>12138.81</v>
      </c>
      <c r="F150" s="4">
        <f>25960.86</f>
        <v>25960.86</v>
      </c>
      <c r="G150" s="4">
        <f>24755.46</f>
        <v>24755.46</v>
      </c>
      <c r="H150" s="4">
        <f>12138.81</f>
        <v>12138.81</v>
      </c>
      <c r="I150" s="4">
        <f>25960.86</f>
        <v>25960.86</v>
      </c>
      <c r="J150" s="4">
        <f>24755.46</f>
        <v>24755.46</v>
      </c>
      <c r="K150" s="4">
        <f>12138.81</f>
        <v>12138.81</v>
      </c>
      <c r="L150" s="4">
        <f>25960.86</f>
        <v>25960.86</v>
      </c>
      <c r="M150" s="4">
        <f>24755.46</f>
        <v>24755.46</v>
      </c>
      <c r="N150" s="4">
        <f>12138.81</f>
        <v>12138.81</v>
      </c>
      <c r="O150" s="4">
        <f>25960.86</f>
        <v>25960.86</v>
      </c>
      <c r="P150" s="4">
        <f>24755.46</f>
        <v>24755.46</v>
      </c>
      <c r="Q150" s="4">
        <f>12138.81</f>
        <v>12138.81</v>
      </c>
      <c r="R150" s="4">
        <f>25960.86</f>
        <v>25960.86</v>
      </c>
      <c r="S150" s="4">
        <f>24755.46</f>
        <v>24755.46</v>
      </c>
      <c r="T150" s="4">
        <f>12138.81</f>
        <v>12138.81</v>
      </c>
      <c r="U150" s="4">
        <f>25960.86</f>
        <v>25960.86</v>
      </c>
      <c r="V150" s="4">
        <f>24755.46</f>
        <v>24755.46</v>
      </c>
      <c r="W150" s="4">
        <f>12138.81</f>
        <v>12138.81</v>
      </c>
      <c r="X150" s="4">
        <f>25960.86</f>
        <v>25960.86</v>
      </c>
      <c r="Y150" s="4">
        <f>24755.46</f>
        <v>24755.46</v>
      </c>
      <c r="Z150" s="4">
        <f>12138.81</f>
        <v>12138.81</v>
      </c>
      <c r="AA150" s="4">
        <f>25960.86</f>
        <v>25960.86</v>
      </c>
      <c r="AB150" s="4">
        <f>24755.46</f>
        <v>24755.46</v>
      </c>
      <c r="AC150" s="4">
        <f>12138.81</f>
        <v>12138.81</v>
      </c>
      <c r="AD150" s="4">
        <f>25960.86</f>
        <v>25960.86</v>
      </c>
      <c r="AE150" s="4">
        <f>24755.46</f>
        <v>24755.46</v>
      </c>
      <c r="AF150" s="4">
        <f>12138.81</f>
        <v>12138.81</v>
      </c>
      <c r="AG150" s="4">
        <f>25960.86</f>
        <v>25960.86</v>
      </c>
      <c r="AH150" s="4">
        <f>24755.46</f>
        <v>24755.46</v>
      </c>
      <c r="AI150" s="4">
        <f>12138.81</f>
        <v>12138.81</v>
      </c>
      <c r="AJ150" s="4">
        <f>25960.86</f>
        <v>25960.86</v>
      </c>
      <c r="AK150" s="4">
        <f>24755.46</f>
        <v>24755.46</v>
      </c>
      <c r="AL150" s="4">
        <f>12138.81</f>
        <v>12138.81</v>
      </c>
      <c r="AM150" s="4">
        <f>25960.86</f>
        <v>25960.86</v>
      </c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hidden="1" outlineLevel="1" x14ac:dyDescent="0.2">
      <c r="A151" s="2" t="s">
        <v>149</v>
      </c>
      <c r="B151" s="4">
        <f>13998.07</f>
        <v>13998.07</v>
      </c>
      <c r="C151" s="4">
        <f>40886.28</f>
        <v>40886.28</v>
      </c>
      <c r="D151" s="4">
        <f>40886.28</f>
        <v>40886.28</v>
      </c>
      <c r="E151" s="4">
        <f>13998.07</f>
        <v>13998.07</v>
      </c>
      <c r="F151" s="4">
        <f>40886.28</f>
        <v>40886.28</v>
      </c>
      <c r="G151" s="4">
        <f>40886.28</f>
        <v>40886.28</v>
      </c>
      <c r="H151" s="4">
        <f>13998.07</f>
        <v>13998.07</v>
      </c>
      <c r="I151" s="4">
        <f>40886.28</f>
        <v>40886.28</v>
      </c>
      <c r="J151" s="4">
        <f>40886.28</f>
        <v>40886.28</v>
      </c>
      <c r="K151" s="4">
        <f>13998.07</f>
        <v>13998.07</v>
      </c>
      <c r="L151" s="4">
        <f>40886.28</f>
        <v>40886.28</v>
      </c>
      <c r="M151" s="4">
        <f>40886.28</f>
        <v>40886.28</v>
      </c>
      <c r="N151" s="4">
        <f>13998.07</f>
        <v>13998.07</v>
      </c>
      <c r="O151" s="4">
        <f>40886.28</f>
        <v>40886.28</v>
      </c>
      <c r="P151" s="4">
        <f>40886.28</f>
        <v>40886.28</v>
      </c>
      <c r="Q151" s="4">
        <f>13998.07</f>
        <v>13998.07</v>
      </c>
      <c r="R151" s="4">
        <f>40886.28</f>
        <v>40886.28</v>
      </c>
      <c r="S151" s="4">
        <f>40886.28</f>
        <v>40886.28</v>
      </c>
      <c r="T151" s="4">
        <f>13998.07</f>
        <v>13998.07</v>
      </c>
      <c r="U151" s="4">
        <f>40886.28</f>
        <v>40886.28</v>
      </c>
      <c r="V151" s="4">
        <f>40886.28</f>
        <v>40886.28</v>
      </c>
      <c r="W151" s="4">
        <f>13998.07</f>
        <v>13998.07</v>
      </c>
      <c r="X151" s="4">
        <f>40886.28</f>
        <v>40886.28</v>
      </c>
      <c r="Y151" s="4">
        <f>40886.28</f>
        <v>40886.28</v>
      </c>
      <c r="Z151" s="4">
        <f>13998.07</f>
        <v>13998.07</v>
      </c>
      <c r="AA151" s="4">
        <f>40886.28</f>
        <v>40886.28</v>
      </c>
      <c r="AB151" s="4">
        <f>40886.28</f>
        <v>40886.28</v>
      </c>
      <c r="AC151" s="4">
        <f>13998.07</f>
        <v>13998.07</v>
      </c>
      <c r="AD151" s="4">
        <f>40886.28</f>
        <v>40886.28</v>
      </c>
      <c r="AE151" s="4">
        <f>40886.28</f>
        <v>40886.28</v>
      </c>
      <c r="AF151" s="4">
        <f>13998.07</f>
        <v>13998.07</v>
      </c>
      <c r="AG151" s="4">
        <f>40886.28</f>
        <v>40886.28</v>
      </c>
      <c r="AH151" s="4">
        <f>40886.28</f>
        <v>40886.28</v>
      </c>
      <c r="AI151" s="4">
        <f>13998.07</f>
        <v>13998.07</v>
      </c>
      <c r="AJ151" s="4">
        <f>40886.28</f>
        <v>40886.28</v>
      </c>
      <c r="AK151" s="4">
        <f>40886.28</f>
        <v>40886.28</v>
      </c>
      <c r="AL151" s="4">
        <f>13998.07</f>
        <v>13998.07</v>
      </c>
      <c r="AM151" s="4">
        <f>40886.28</f>
        <v>40886.28</v>
      </c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hidden="1" outlineLevel="1" x14ac:dyDescent="0.2">
      <c r="A152" s="2" t="s">
        <v>150</v>
      </c>
      <c r="B152" s="4">
        <f>165689.28</f>
        <v>165689.28</v>
      </c>
      <c r="C152" s="4">
        <f>163239.54</f>
        <v>163239.54</v>
      </c>
      <c r="D152" s="4">
        <f>105303.2</f>
        <v>105303.2</v>
      </c>
      <c r="E152" s="4">
        <f>165689.28</f>
        <v>165689.28</v>
      </c>
      <c r="F152" s="4">
        <f>163239.54</f>
        <v>163239.54</v>
      </c>
      <c r="G152" s="4">
        <f>105303.2</f>
        <v>105303.2</v>
      </c>
      <c r="H152" s="4">
        <f>165689.28</f>
        <v>165689.28</v>
      </c>
      <c r="I152" s="4">
        <f>163239.54</f>
        <v>163239.54</v>
      </c>
      <c r="J152" s="4">
        <f>105303.2</f>
        <v>105303.2</v>
      </c>
      <c r="K152" s="4">
        <f>165689.28</f>
        <v>165689.28</v>
      </c>
      <c r="L152" s="4">
        <f>163239.54</f>
        <v>163239.54</v>
      </c>
      <c r="M152" s="4">
        <f>105303.2</f>
        <v>105303.2</v>
      </c>
      <c r="N152" s="4">
        <f>165689.28</f>
        <v>165689.28</v>
      </c>
      <c r="O152" s="4">
        <f>163239.54</f>
        <v>163239.54</v>
      </c>
      <c r="P152" s="4">
        <f>105303.2</f>
        <v>105303.2</v>
      </c>
      <c r="Q152" s="4">
        <f>165689.28</f>
        <v>165689.28</v>
      </c>
      <c r="R152" s="4">
        <f>163239.54</f>
        <v>163239.54</v>
      </c>
      <c r="S152" s="4">
        <f>105303.2</f>
        <v>105303.2</v>
      </c>
      <c r="T152" s="4">
        <f>165689.28</f>
        <v>165689.28</v>
      </c>
      <c r="U152" s="4">
        <f>163239.54</f>
        <v>163239.54</v>
      </c>
      <c r="V152" s="4">
        <f>105303.2</f>
        <v>105303.2</v>
      </c>
      <c r="W152" s="4">
        <f>165689.28</f>
        <v>165689.28</v>
      </c>
      <c r="X152" s="4">
        <f>163239.54</f>
        <v>163239.54</v>
      </c>
      <c r="Y152" s="4">
        <f>105303.2</f>
        <v>105303.2</v>
      </c>
      <c r="Z152" s="4">
        <f>165689.28</f>
        <v>165689.28</v>
      </c>
      <c r="AA152" s="4">
        <f>163239.54</f>
        <v>163239.54</v>
      </c>
      <c r="AB152" s="4">
        <f>105303.2</f>
        <v>105303.2</v>
      </c>
      <c r="AC152" s="4">
        <f>165689.28</f>
        <v>165689.28</v>
      </c>
      <c r="AD152" s="4">
        <f>163239.54</f>
        <v>163239.54</v>
      </c>
      <c r="AE152" s="4">
        <f>105303.2</f>
        <v>105303.2</v>
      </c>
      <c r="AF152" s="4">
        <f>165689.28</f>
        <v>165689.28</v>
      </c>
      <c r="AG152" s="4">
        <f>163239.54</f>
        <v>163239.54</v>
      </c>
      <c r="AH152" s="4">
        <f>105303.2</f>
        <v>105303.2</v>
      </c>
      <c r="AI152" s="4">
        <f>165689.28</f>
        <v>165689.28</v>
      </c>
      <c r="AJ152" s="4">
        <f>163239.54</f>
        <v>163239.54</v>
      </c>
      <c r="AK152" s="4">
        <f>105303.2</f>
        <v>105303.2</v>
      </c>
      <c r="AL152" s="4">
        <f>165689.28</f>
        <v>165689.28</v>
      </c>
      <c r="AM152" s="4">
        <f>163239.54</f>
        <v>163239.54</v>
      </c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hidden="1" outlineLevel="1" x14ac:dyDescent="0.2">
      <c r="A153" s="2" t="s">
        <v>151</v>
      </c>
      <c r="B153" s="3"/>
      <c r="C153" s="3"/>
      <c r="D153" s="4">
        <f>2.61</f>
        <v>2.61</v>
      </c>
      <c r="E153" s="3"/>
      <c r="F153" s="3"/>
      <c r="G153" s="4">
        <f>2.61</f>
        <v>2.61</v>
      </c>
      <c r="H153" s="3"/>
      <c r="I153" s="3"/>
      <c r="J153" s="4">
        <f>2.61</f>
        <v>2.61</v>
      </c>
      <c r="K153" s="3"/>
      <c r="L153" s="3"/>
      <c r="M153" s="4">
        <f>2.61</f>
        <v>2.61</v>
      </c>
      <c r="N153" s="3"/>
      <c r="O153" s="3"/>
      <c r="P153" s="4">
        <f>2.61</f>
        <v>2.61</v>
      </c>
      <c r="Q153" s="3"/>
      <c r="R153" s="3"/>
      <c r="S153" s="4">
        <f>2.61</f>
        <v>2.61</v>
      </c>
      <c r="T153" s="3"/>
      <c r="U153" s="3"/>
      <c r="V153" s="4">
        <f>2.61</f>
        <v>2.61</v>
      </c>
      <c r="W153" s="3"/>
      <c r="X153" s="3"/>
      <c r="Y153" s="4">
        <f>2.61</f>
        <v>2.61</v>
      </c>
      <c r="Z153" s="3"/>
      <c r="AA153" s="3"/>
      <c r="AB153" s="4">
        <f>2.61</f>
        <v>2.61</v>
      </c>
      <c r="AC153" s="3"/>
      <c r="AD153" s="3"/>
      <c r="AE153" s="4">
        <f>2.61</f>
        <v>2.61</v>
      </c>
      <c r="AF153" s="3"/>
      <c r="AG153" s="3"/>
      <c r="AH153" s="4">
        <f>2.61</f>
        <v>2.61</v>
      </c>
      <c r="AI153" s="3"/>
      <c r="AJ153" s="3"/>
      <c r="AK153" s="4">
        <f>2.61</f>
        <v>2.61</v>
      </c>
      <c r="AL153" s="3"/>
      <c r="AM153" s="3"/>
      <c r="AN153" s="4"/>
      <c r="AO153" s="3"/>
      <c r="AP153" s="3"/>
      <c r="AQ153" s="4"/>
      <c r="AR153" s="3"/>
      <c r="AS153" s="3"/>
      <c r="AT153" s="4"/>
      <c r="AU153" s="3"/>
      <c r="AV153" s="3"/>
      <c r="AW153" s="4"/>
    </row>
    <row r="154" spans="1:49" collapsed="1" x14ac:dyDescent="0.2">
      <c r="A154" s="2" t="s">
        <v>152</v>
      </c>
      <c r="B154" s="5">
        <f>(((((B145)+(B149))+(B150))+(B151))+(B152))+(B153)</f>
        <v>193476.16</v>
      </c>
      <c r="C154" s="5">
        <f>(((((C145)+(C149))+(C150))+(C151))+(C152))+(C153)</f>
        <v>233594.09000000003</v>
      </c>
      <c r="D154" s="5">
        <f>(((((D145)+(D149))+(D150))+(D151))+(D152))+(D153)</f>
        <v>177370.12</v>
      </c>
      <c r="E154" s="5">
        <f>(((((E145)+(E149))+(E150))+(E151))+(E152))+(E153)</f>
        <v>193476.16</v>
      </c>
      <c r="F154" s="5">
        <f>(((((F145)+(F149))+(F150))+(F151))+(F152))+(F153)</f>
        <v>233594.09000000003</v>
      </c>
      <c r="G154" s="5">
        <f>(((((G145)+(G149))+(G150))+(G151))+(G152))+(G153)</f>
        <v>177370.12</v>
      </c>
      <c r="H154" s="5">
        <f>(((((H145)+(H149))+(H150))+(H151))+(H152))+(H153)</f>
        <v>193476.16</v>
      </c>
      <c r="I154" s="5">
        <f>(((((I145)+(I149))+(I150))+(I151))+(I152))+(I153)</f>
        <v>233594.09000000003</v>
      </c>
      <c r="J154" s="5">
        <f>(((((J145)+(J149))+(J150))+(J151))+(J152))+(J153)</f>
        <v>177370.12</v>
      </c>
      <c r="K154" s="5">
        <f>(((((K145)+(K149))+(K150))+(K151))+(K152))+(K153)</f>
        <v>193476.16</v>
      </c>
      <c r="L154" s="5">
        <f>(((((L145)+(L149))+(L150))+(L151))+(L152))+(L153)</f>
        <v>233594.09000000003</v>
      </c>
      <c r="M154" s="5">
        <f>(((((M145)+(M149))+(M150))+(M151))+(M152))+(M153)</f>
        <v>177370.12</v>
      </c>
      <c r="N154" s="5">
        <f>(((((N145)+(N149))+(N150))+(N151))+(N152))+(N153)</f>
        <v>193476.16</v>
      </c>
      <c r="O154" s="5">
        <f>(((((O145)+(O149))+(O150))+(O151))+(O152))+(O153)</f>
        <v>233594.09000000003</v>
      </c>
      <c r="P154" s="5">
        <f>(((((P145)+(P149))+(P150))+(P151))+(P152))+(P153)</f>
        <v>177370.12</v>
      </c>
      <c r="Q154" s="5">
        <f>(((((Q145)+(Q149))+(Q150))+(Q151))+(Q152))+(Q153)</f>
        <v>193476.16</v>
      </c>
      <c r="R154" s="5">
        <f>(((((R145)+(R149))+(R150))+(R151))+(R152))+(R153)</f>
        <v>233594.09000000003</v>
      </c>
      <c r="S154" s="5">
        <f>(((((S145)+(S149))+(S150))+(S151))+(S152))+(S153)</f>
        <v>177370.12</v>
      </c>
      <c r="T154" s="5">
        <f>(((((T145)+(T149))+(T150))+(T151))+(T152))+(T153)</f>
        <v>193476.16</v>
      </c>
      <c r="U154" s="5">
        <f>(((((U145)+(U149))+(U150))+(U151))+(U152))+(U153)</f>
        <v>233594.09000000003</v>
      </c>
      <c r="V154" s="5">
        <f>(((((V145)+(V149))+(V150))+(V151))+(V152))+(V153)</f>
        <v>177370.12</v>
      </c>
      <c r="W154" s="5">
        <f>(((((W145)+(W149))+(W150))+(W151))+(W152))+(W153)</f>
        <v>193476.16</v>
      </c>
      <c r="X154" s="5">
        <f>(((((X145)+(X149))+(X150))+(X151))+(X152))+(X153)</f>
        <v>233594.09000000003</v>
      </c>
      <c r="Y154" s="5">
        <f>(((((Y145)+(Y149))+(Y150))+(Y151))+(Y152))+(Y153)</f>
        <v>177370.12</v>
      </c>
      <c r="Z154" s="5">
        <f>(((((Z145)+(Z149))+(Z150))+(Z151))+(Z152))+(Z153)</f>
        <v>193476.16</v>
      </c>
      <c r="AA154" s="5">
        <f>(((((AA145)+(AA149))+(AA150))+(AA151))+(AA152))+(AA153)</f>
        <v>233594.09000000003</v>
      </c>
      <c r="AB154" s="5">
        <f>(((((AB145)+(AB149))+(AB150))+(AB151))+(AB152))+(AB153)</f>
        <v>177370.12</v>
      </c>
      <c r="AC154" s="5">
        <f>(((((AC145)+(AC149))+(AC150))+(AC151))+(AC152))+(AC153)</f>
        <v>193476.16</v>
      </c>
      <c r="AD154" s="5">
        <f>(((((AD145)+(AD149))+(AD150))+(AD151))+(AD152))+(AD153)</f>
        <v>233594.09000000003</v>
      </c>
      <c r="AE154" s="5">
        <f>(((((AE145)+(AE149))+(AE150))+(AE151))+(AE152))+(AE153)</f>
        <v>177370.12</v>
      </c>
      <c r="AF154" s="5">
        <f>(((((AF145)+(AF149))+(AF150))+(AF151))+(AF152))+(AF153)</f>
        <v>193476.16</v>
      </c>
      <c r="AG154" s="5">
        <f>(((((AG145)+(AG149))+(AG150))+(AG151))+(AG152))+(AG153)</f>
        <v>233594.09000000003</v>
      </c>
      <c r="AH154" s="5">
        <f>(((((AH145)+(AH149))+(AH150))+(AH151))+(AH152))+(AH153)</f>
        <v>177370.12</v>
      </c>
      <c r="AI154" s="5">
        <f>(((((AI145)+(AI149))+(AI150))+(AI151))+(AI152))+(AI153)</f>
        <v>193476.16</v>
      </c>
      <c r="AJ154" s="5">
        <f>(((((AJ145)+(AJ149))+(AJ150))+(AJ151))+(AJ152))+(AJ153)</f>
        <v>233594.09000000003</v>
      </c>
      <c r="AK154" s="5">
        <f>(((((AK145)+(AK149))+(AK150))+(AK151))+(AK152))+(AK153)</f>
        <v>177370.12</v>
      </c>
      <c r="AL154" s="5">
        <f>(((((AL145)+(AL149))+(AL150))+(AL151))+(AL152))+(AL153)</f>
        <v>193476.16</v>
      </c>
      <c r="AM154" s="5">
        <f>(((((AM145)+(AM149))+(AM150))+(AM151))+(AM152))+(AM153)</f>
        <v>233594.09000000003</v>
      </c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x14ac:dyDescent="0.2">
      <c r="A155" s="2" t="s">
        <v>153</v>
      </c>
      <c r="B155" s="5">
        <f>(B143)-(B154)</f>
        <v>-192465.67</v>
      </c>
      <c r="C155" s="5">
        <f>(C143)-(C154)</f>
        <v>-208578.73000000004</v>
      </c>
      <c r="D155" s="5">
        <f>(D143)-(D154)</f>
        <v>-176709.86</v>
      </c>
      <c r="E155" s="5">
        <f>(E143)-(E154)</f>
        <v>-192465.67</v>
      </c>
      <c r="F155" s="5">
        <f>(F143)-(F154)</f>
        <v>-208578.73000000004</v>
      </c>
      <c r="G155" s="5">
        <f>(G143)-(G154)</f>
        <v>-176709.86</v>
      </c>
      <c r="H155" s="5">
        <f>(H143)-(H154)</f>
        <v>-192465.67</v>
      </c>
      <c r="I155" s="5">
        <f>(I143)-(I154)</f>
        <v>-208578.73000000004</v>
      </c>
      <c r="J155" s="5">
        <f>(J143)-(J154)</f>
        <v>-176709.86</v>
      </c>
      <c r="K155" s="5">
        <f>(K143)-(K154)</f>
        <v>-192465.67</v>
      </c>
      <c r="L155" s="5">
        <f>(L143)-(L154)</f>
        <v>-208578.73000000004</v>
      </c>
      <c r="M155" s="5">
        <f>(M143)-(M154)</f>
        <v>-176709.86</v>
      </c>
      <c r="N155" s="5">
        <f>(N143)-(N154)</f>
        <v>-192465.67</v>
      </c>
      <c r="O155" s="5">
        <f>(O143)-(O154)</f>
        <v>-208578.73000000004</v>
      </c>
      <c r="P155" s="5">
        <f>(P143)-(P154)</f>
        <v>-176709.86</v>
      </c>
      <c r="Q155" s="5">
        <f>(Q143)-(Q154)</f>
        <v>-192465.67</v>
      </c>
      <c r="R155" s="5">
        <f>(R143)-(R154)</f>
        <v>-208578.73000000004</v>
      </c>
      <c r="S155" s="5">
        <f>(S143)-(S154)</f>
        <v>-176709.86</v>
      </c>
      <c r="T155" s="5">
        <f>(T143)-(T154)</f>
        <v>-192465.67</v>
      </c>
      <c r="U155" s="5">
        <f>(U143)-(U154)</f>
        <v>-208578.73000000004</v>
      </c>
      <c r="V155" s="5">
        <f>(V143)-(V154)</f>
        <v>-176709.86</v>
      </c>
      <c r="W155" s="5">
        <f>(W143)-(W154)</f>
        <v>-192465.67</v>
      </c>
      <c r="X155" s="5">
        <f>(X143)-(X154)</f>
        <v>-208578.73000000004</v>
      </c>
      <c r="Y155" s="5">
        <f>(Y143)-(Y154)</f>
        <v>-176709.86</v>
      </c>
      <c r="Z155" s="5">
        <f>(Z143)-(Z154)</f>
        <v>-192465.67</v>
      </c>
      <c r="AA155" s="5">
        <f>(AA143)-(AA154)</f>
        <v>-208578.73000000004</v>
      </c>
      <c r="AB155" s="5">
        <f>(AB143)-(AB154)</f>
        <v>-176709.86</v>
      </c>
      <c r="AC155" s="5">
        <f>(AC143)-(AC154)</f>
        <v>-192465.67</v>
      </c>
      <c r="AD155" s="5">
        <f>(AD143)-(AD154)</f>
        <v>-208578.73000000004</v>
      </c>
      <c r="AE155" s="5">
        <f>(AE143)-(AE154)</f>
        <v>-176709.86</v>
      </c>
      <c r="AF155" s="5">
        <f>(AF143)-(AF154)</f>
        <v>-192465.67</v>
      </c>
      <c r="AG155" s="5">
        <f>(AG143)-(AG154)</f>
        <v>-208578.73000000004</v>
      </c>
      <c r="AH155" s="5">
        <f>(AH143)-(AH154)</f>
        <v>-176709.86</v>
      </c>
      <c r="AI155" s="5">
        <f>(AI143)-(AI154)</f>
        <v>-192465.67</v>
      </c>
      <c r="AJ155" s="5">
        <f>(AJ143)-(AJ154)</f>
        <v>-208578.73000000004</v>
      </c>
      <c r="AK155" s="5">
        <f>(AK143)-(AK154)</f>
        <v>-176709.86</v>
      </c>
      <c r="AL155" s="5">
        <f>(AL143)-(AL154)</f>
        <v>-192465.67</v>
      </c>
      <c r="AM155" s="5">
        <f>(AM143)-(AM154)</f>
        <v>-208578.73000000004</v>
      </c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:49" x14ac:dyDescent="0.2">
      <c r="A156" s="2" t="s">
        <v>154</v>
      </c>
      <c r="B156" s="6">
        <f>(B136)+(B155)</f>
        <v>-348527.43999999983</v>
      </c>
      <c r="C156" s="6">
        <f>(C136)+(C155)</f>
        <v>-417586.01999999984</v>
      </c>
      <c r="D156" s="6">
        <f>(D136)+(D155)</f>
        <v>-120068.06999999948</v>
      </c>
      <c r="E156" s="6">
        <f>(E136)+(E155)</f>
        <v>-348527.43999999983</v>
      </c>
      <c r="F156" s="6">
        <f>(F136)+(F155)</f>
        <v>-417586.01999999984</v>
      </c>
      <c r="G156" s="6">
        <f>(G136)+(G155)</f>
        <v>-120068.06999999948</v>
      </c>
      <c r="H156" s="6">
        <f>(H136)+(H155)</f>
        <v>-348527.43999999983</v>
      </c>
      <c r="I156" s="6">
        <f>(I136)+(I155)</f>
        <v>-417586.01999999984</v>
      </c>
      <c r="J156" s="6">
        <f>(J136)+(J155)</f>
        <v>-120068.06999999948</v>
      </c>
      <c r="K156" s="6">
        <f>(K136)+(K155)</f>
        <v>-348527.43999999983</v>
      </c>
      <c r="L156" s="6">
        <f>(L136)+(L155)</f>
        <v>-417586.01999999984</v>
      </c>
      <c r="M156" s="6">
        <f>(M136)+(M155)</f>
        <v>-120068.06999999948</v>
      </c>
      <c r="N156" s="6">
        <f>(N136)+(N155)</f>
        <v>-348527.43999999983</v>
      </c>
      <c r="O156" s="6">
        <f>(O136)+(O155)</f>
        <v>-417586.01999999984</v>
      </c>
      <c r="P156" s="6">
        <f>(P136)+(P155)</f>
        <v>-120068.06999999948</v>
      </c>
      <c r="Q156" s="6">
        <f>(Q136)+(Q155)</f>
        <v>-348527.43999999983</v>
      </c>
      <c r="R156" s="6">
        <f>(R136)+(R155)</f>
        <v>-417586.01999999984</v>
      </c>
      <c r="S156" s="6">
        <f>(S136)+(S155)</f>
        <v>-120068.06999999948</v>
      </c>
      <c r="T156" s="6">
        <f>(T136)+(T155)</f>
        <v>-348527.43999999983</v>
      </c>
      <c r="U156" s="6">
        <f>(U136)+(U155)</f>
        <v>-417586.01999999984</v>
      </c>
      <c r="V156" s="6">
        <f>(V136)+(V155)</f>
        <v>-120068.06999999948</v>
      </c>
      <c r="W156" s="6">
        <f>(W136)+(W155)</f>
        <v>-348527.43999999983</v>
      </c>
      <c r="X156" s="6">
        <f>(X136)+(X155)</f>
        <v>-417586.01999999984</v>
      </c>
      <c r="Y156" s="6">
        <f>(Y136)+(Y155)</f>
        <v>-120068.06999999948</v>
      </c>
      <c r="Z156" s="6">
        <f>(Z136)+(Z155)</f>
        <v>-348527.43999999983</v>
      </c>
      <c r="AA156" s="6">
        <f>(AA136)+(AA155)</f>
        <v>-417586.01999999984</v>
      </c>
      <c r="AB156" s="6">
        <f>(AB136)+(AB155)</f>
        <v>-120068.06999999948</v>
      </c>
      <c r="AC156" s="6">
        <f>(AC136)+(AC155)</f>
        <v>-348527.43999999983</v>
      </c>
      <c r="AD156" s="6">
        <f>(AD136)+(AD155)</f>
        <v>-417586.01999999984</v>
      </c>
      <c r="AE156" s="6">
        <f>(AE136)+(AE155)</f>
        <v>-120068.06999999948</v>
      </c>
      <c r="AF156" s="6">
        <f>(AF136)+(AF155)</f>
        <v>-348527.43999999983</v>
      </c>
      <c r="AG156" s="6">
        <f>(AG136)+(AG155)</f>
        <v>-417586.01999999984</v>
      </c>
      <c r="AH156" s="6">
        <f>(AH136)+(AH155)</f>
        <v>-120068.06999999948</v>
      </c>
      <c r="AI156" s="6">
        <f>(AI136)+(AI155)</f>
        <v>-348527.43999999983</v>
      </c>
      <c r="AJ156" s="6">
        <f>(AJ136)+(AJ155)</f>
        <v>-417586.01999999984</v>
      </c>
      <c r="AK156" s="6">
        <f>(AK136)+(AK155)</f>
        <v>-120068.06999999948</v>
      </c>
      <c r="AL156" s="6">
        <f>(AL136)+(AL155)</f>
        <v>-348527.43999999983</v>
      </c>
      <c r="AM156" s="6">
        <f>(AM136)+(AM155)</f>
        <v>-417586.01999999984</v>
      </c>
      <c r="AN156" s="6"/>
      <c r="AO156" s="6"/>
      <c r="AP156" s="6"/>
      <c r="AQ156" s="6"/>
      <c r="AR156" s="6"/>
      <c r="AS156" s="6"/>
      <c r="AT156" s="6"/>
      <c r="AU156" s="6"/>
      <c r="AV156" s="6"/>
      <c r="AW156" s="6"/>
    </row>
    <row r="157" spans="1:49" x14ac:dyDescent="0.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60" spans="1:49" x14ac:dyDescent="0.2">
      <c r="A160" s="7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Nathan Latka</cp:lastModifiedBy>
  <dcterms:created xsi:type="dcterms:W3CDTF">2020-10-12T22:51:18Z</dcterms:created>
  <dcterms:modified xsi:type="dcterms:W3CDTF">2025-02-17T00:44:36Z</dcterms:modified>
</cp:coreProperties>
</file>